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853" activeTab="0"/>
  </bookViews>
  <sheets>
    <sheet name="Poc. strana" sheetId="1" r:id="rId1"/>
    <sheet name="Sadrzaj_Dinamika" sheetId="2" r:id="rId2"/>
    <sheet name="1 MOP" sheetId="3" r:id="rId3"/>
    <sheet name="2 Zajed tr sred prih" sheetId="4" r:id="rId4"/>
    <sheet name="3 Oper Troskovi OP" sheetId="5" r:id="rId5"/>
    <sheet name="4 PPCK" sheetId="6" r:id="rId6"/>
    <sheet name="5 Struktura izvora finans" sheetId="7" r:id="rId7"/>
    <sheet name="6 Sredstva" sheetId="8" r:id="rId8"/>
    <sheet name="6.1 RS u prethodnom RP" sheetId="9" r:id="rId9"/>
    <sheet name="7 Sistemske usluge " sheetId="10" r:id="rId10"/>
    <sheet name="8 Gubici" sheetId="11" r:id="rId11"/>
    <sheet name="9 Ostali Prih" sheetId="12" r:id="rId12"/>
    <sheet name="10 KE t-1" sheetId="13" r:id="rId13"/>
    <sheet name="10.1 KE t-2" sheetId="14" r:id="rId14"/>
    <sheet name="11 Alokacija MOP na tar elem" sheetId="15" r:id="rId15"/>
    <sheet name="12 Plan ulaganja" sheetId="16" r:id="rId16"/>
    <sheet name="12.1 Ulag-pr reg per" sheetId="17" r:id="rId17"/>
    <sheet name="13 Prih.od Prikljuc" sheetId="18" r:id="rId18"/>
  </sheets>
  <definedNames>
    <definedName name="_xlnm.Print_Area" localSheetId="2">'1 MOP'!$B$1:$E$24</definedName>
    <definedName name="_xlnm.Print_Area" localSheetId="12">'10 KE t-1'!$A$1:$H$25</definedName>
    <definedName name="_xlnm.Print_Area" localSheetId="13">'10.1 KE t-2'!$A$1:$H$25</definedName>
    <definedName name="_xlnm.Print_Area" localSheetId="14">'11 Alokacija MOP na tar elem'!$A$1:$J$35</definedName>
    <definedName name="_xlnm.Print_Area" localSheetId="15">'12 Plan ulaganja'!$A$1:$P$32</definedName>
    <definedName name="_xlnm.Print_Area" localSheetId="16">'12.1 Ulag-pr reg per'!$B$1:$L$59</definedName>
    <definedName name="_xlnm.Print_Area" localSheetId="17">'13 Prih.od Prikljuc'!$A$1:$F$14</definedName>
    <definedName name="_xlnm.Print_Area" localSheetId="3">'2 Zajed tr sred prih'!$A$1:$H$289</definedName>
    <definedName name="_xlnm.Print_Area" localSheetId="4">'3 Oper Troskovi OP'!$B$1:$K$344</definedName>
    <definedName name="_xlnm.Print_Area" localSheetId="5">'4 PPCK'!$A$1:$F$24</definedName>
    <definedName name="_xlnm.Print_Area" localSheetId="6">'5 Struktura izvora finans'!$A$1:$H$35</definedName>
    <definedName name="_xlnm.Print_Area" localSheetId="7">'6 Sredstva'!$A$1:$U$73</definedName>
    <definedName name="_xlnm.Print_Area" localSheetId="8">'6.1 RS u prethodnom RP'!$A$1:$D$36</definedName>
    <definedName name="_xlnm.Print_Area" localSheetId="9">'7 Sistemske usluge '!$A$1:$F$13</definedName>
    <definedName name="_xlnm.Print_Area" localSheetId="10">'8 Gubici'!$A$1:$R$33</definedName>
    <definedName name="_xlnm.Print_Area" localSheetId="11">'9 Ostali Prih'!$A$1:$F$23</definedName>
    <definedName name="_xlnm.Print_Area" localSheetId="0">'Poc. strana'!$A$1:$I$35</definedName>
    <definedName name="_xlnm.Print_Titles" localSheetId="15">'12 Plan ulaganja'!$1:$6</definedName>
    <definedName name="_xlnm.Print_Titles" localSheetId="16">'12.1 Ulag-pr reg per'!$1:$6</definedName>
    <definedName name="_xlnm.Print_Titles" localSheetId="17">'13 Prih.od Prikljuc'!$1:$7</definedName>
    <definedName name="_xlnm.Print_Titles" localSheetId="3">'2 Zajed tr sred prih'!$1:$7</definedName>
    <definedName name="_xlnm.Print_Titles" localSheetId="4">'3 Oper Troskovi OP'!$1:$7</definedName>
    <definedName name="_xlnm.Print_Titles" localSheetId="7">'6 Sredstva'!$1:$5</definedName>
    <definedName name="_xlnm.Print_Titles" localSheetId="9">'7 Sistemske usluge '!$1:$7</definedName>
    <definedName name="_xlnm.Print_Titles" localSheetId="10">'8 Gubici'!$1:$7</definedName>
    <definedName name="_xlnm.Print_Titles" localSheetId="11">'9 Ostali Prih'!$1:$7</definedName>
    <definedName name="sab" localSheetId="13">#REF!</definedName>
    <definedName name="sab" localSheetId="1">#REF!</definedName>
    <definedName name="sab">#REF!</definedName>
  </definedNames>
  <calcPr fullCalcOnLoad="1"/>
</workbook>
</file>

<file path=xl/comments8.xml><?xml version="1.0" encoding="utf-8"?>
<comments xmlns="http://schemas.openxmlformats.org/spreadsheetml/2006/main">
  <authors>
    <author>Nebojsa Despotovic</author>
  </authors>
  <commentList>
    <comment ref="G67" authorId="0">
      <text>
        <r>
          <rPr>
            <b/>
            <sz val="9"/>
            <rFont val="Tahoma"/>
            <family val="2"/>
          </rPr>
          <t>Nebojsa Despotovic:</t>
        </r>
        <r>
          <rPr>
            <sz val="9"/>
            <rFont val="Tahoma"/>
            <family val="2"/>
          </rPr>
          <t xml:space="preserve">
OK - iskljucene TS 110, odmaralista I dodati dalekovodi 110 kv - slaze se sa vrednoscu iz fajla sredstva
</t>
        </r>
      </text>
    </comment>
  </commentList>
</comments>
</file>

<file path=xl/sharedStrings.xml><?xml version="1.0" encoding="utf-8"?>
<sst xmlns="http://schemas.openxmlformats.org/spreadsheetml/2006/main" count="3084" uniqueCount="741">
  <si>
    <t>1</t>
  </si>
  <si>
    <t>2</t>
  </si>
  <si>
    <t>3</t>
  </si>
  <si>
    <t>5</t>
  </si>
  <si>
    <t>6</t>
  </si>
  <si>
    <t>7</t>
  </si>
  <si>
    <t>Земљиште</t>
  </si>
  <si>
    <t>Возила</t>
  </si>
  <si>
    <t>Нето вредност средстава на почетку регулаторног периода</t>
  </si>
  <si>
    <t>Регулисана средства ангажована за обављање  регулисане делатности</t>
  </si>
  <si>
    <t>Вредност средстава у припреми и дати аванси на почетку регулаторног периода, а која неће бити активирана у регул. периоду или која нису оправдана и/или ефикасна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</si>
  <si>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</si>
  <si>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</si>
  <si>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Промена вредности средстава у припреми и датих аванса за набавку истих која неће бити активирана у регул. периоду или која нису оправдана и/или ефикасна</t>
  </si>
  <si>
    <t>Редни број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</si>
  <si>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</si>
  <si>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</si>
  <si>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</si>
  <si>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</si>
  <si>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</si>
  <si>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</si>
  <si>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</si>
  <si>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</si>
  <si>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</si>
  <si>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Концесије, патенти, лиценце и слична права</t>
  </si>
  <si>
    <t>Остала нематеријална улагања</t>
  </si>
  <si>
    <t>* Телефон:</t>
  </si>
  <si>
    <t>* Телефакс:</t>
  </si>
  <si>
    <t>Нето вредност средстава прибављених без накнаде на почетку регулаторног периода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</si>
  <si>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</si>
  <si>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</si>
  <si>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</si>
  <si>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</si>
  <si>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</si>
  <si>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</si>
  <si>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</si>
  <si>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</si>
  <si>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</si>
  <si>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</si>
  <si>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</si>
  <si>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</si>
  <si>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</si>
  <si>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</si>
  <si>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</si>
  <si>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Опис</t>
  </si>
  <si>
    <t>Други приходи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</si>
  <si>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</si>
  <si>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</si>
  <si>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</si>
  <si>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</si>
  <si>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</si>
  <si>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</si>
  <si>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</si>
  <si>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</si>
  <si>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</si>
  <si>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</si>
  <si>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</si>
  <si>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>* Електронска пошта:</t>
  </si>
  <si>
    <t>Заједничка средства</t>
  </si>
  <si>
    <t>2.4</t>
  </si>
  <si>
    <t>Заједнички остали приходи</t>
  </si>
  <si>
    <t>3.6</t>
  </si>
  <si>
    <t>3.7</t>
  </si>
  <si>
    <t>3.8</t>
  </si>
  <si>
    <t>Укупно</t>
  </si>
  <si>
    <t>Критеријум за расподелу</t>
  </si>
  <si>
    <t>Назив енергетског субјекта:</t>
  </si>
  <si>
    <t>Особа за контакт:</t>
  </si>
  <si>
    <t>Подаци за контакт:</t>
  </si>
  <si>
    <t>8</t>
  </si>
  <si>
    <t>9</t>
  </si>
  <si>
    <t>Нематеријална улагања</t>
  </si>
  <si>
    <t>Некретнине, постројења и опрема у припреми и аванси дати за њихову набавку</t>
  </si>
  <si>
    <t>Нематеријална улагања у припреми и аванси дати за њихову набавку</t>
  </si>
  <si>
    <t>Некретнине, постројења и опрема</t>
  </si>
  <si>
    <t>Укупно некретнине, постројења и опрема (1+2+3+4+5)</t>
  </si>
  <si>
    <t>Позиција</t>
  </si>
  <si>
    <t>1.</t>
  </si>
  <si>
    <t>Трошкови материјала за израду</t>
  </si>
  <si>
    <t>Трошкови осталог материјала (режијског)</t>
  </si>
  <si>
    <t>2.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</si>
  <si>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</si>
  <si>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</si>
  <si>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</si>
  <si>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</si>
  <si>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</si>
  <si>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</si>
  <si>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</si>
  <si>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3.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</si>
  <si>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</si>
  <si>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</si>
  <si>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</si>
  <si>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</si>
  <si>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</si>
  <si>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</si>
  <si>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Трошкови заштите животне средине</t>
  </si>
  <si>
    <t>Сопствени капитал</t>
  </si>
  <si>
    <t>Позајмљени капитал</t>
  </si>
  <si>
    <t>Скраћенице</t>
  </si>
  <si>
    <t xml:space="preserve">Напомена: </t>
  </si>
  <si>
    <t>Тражени подаци се уносе у ћелије обојене жутом бојом</t>
  </si>
  <si>
    <t>Седиште и адреса: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</si>
  <si>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</si>
  <si>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</si>
  <si>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</si>
  <si>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</si>
  <si>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</si>
  <si>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</si>
  <si>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</si>
  <si>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</si>
  <si>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</si>
  <si>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</si>
  <si>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</si>
  <si>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</si>
  <si>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</si>
  <si>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</si>
  <si>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Датум обраде:</t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</si>
  <si>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</si>
  <si>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</si>
  <si>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</si>
  <si>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</si>
  <si>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</si>
  <si>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Делатност</t>
  </si>
  <si>
    <t>Група рачуна, рачун</t>
  </si>
  <si>
    <t>Неуплаћени уписани капитал</t>
  </si>
  <si>
    <t>Резерве</t>
  </si>
  <si>
    <t>Ревалоризационе резерве</t>
  </si>
  <si>
    <t>Губитак</t>
  </si>
  <si>
    <t>Дугорочне обавезе</t>
  </si>
  <si>
    <t>Дугорочни кредити у земљи</t>
  </si>
  <si>
    <t>Дугорочни кредити у иностранству</t>
  </si>
  <si>
    <t>Краткорочне финансијске обавезе</t>
  </si>
  <si>
    <t>Краткорочни кредити у земљи</t>
  </si>
  <si>
    <t>Краткорочни кредити у иностранству</t>
  </si>
  <si>
    <t>Откупљене сопствене акције</t>
  </si>
  <si>
    <t>Укупно (1 + 2 + 3 + 4 + 5 - 6 - 7)</t>
  </si>
  <si>
    <t>Укупно (1 + 2)</t>
  </si>
  <si>
    <t>Бруто вредност</t>
  </si>
  <si>
    <t>Исправка вредности</t>
  </si>
  <si>
    <t>Агенција за енергетику Републике Србије</t>
  </si>
  <si>
    <t>4.1</t>
  </si>
  <si>
    <t>4.2</t>
  </si>
  <si>
    <t>(15)</t>
  </si>
  <si>
    <t>(16)</t>
  </si>
  <si>
    <t>Износ</t>
  </si>
  <si>
    <t>Трошкови системских (помоћних) услуга</t>
  </si>
  <si>
    <t>000 дин.</t>
  </si>
  <si>
    <t>%</t>
  </si>
  <si>
    <r>
      <t>Г</t>
    </r>
    <r>
      <rPr>
        <vertAlign val="subscript"/>
        <sz val="10"/>
        <color indexed="18"/>
        <rFont val="Arial Narrow"/>
        <family val="2"/>
      </rPr>
      <t>т</t>
    </r>
  </si>
  <si>
    <t>Предрачунска вредност улагања</t>
  </si>
  <si>
    <t>Година почетка улагања</t>
  </si>
  <si>
    <t>Година окончања улагања</t>
  </si>
  <si>
    <t>Кумулативно уложено до почетка регулаторног периода</t>
  </si>
  <si>
    <t>Сопствена средства</t>
  </si>
  <si>
    <t>Кредити од домаћих пословних банака</t>
  </si>
  <si>
    <t>Инокредити</t>
  </si>
  <si>
    <t>Средства потрошача</t>
  </si>
  <si>
    <t>Донације и остала прибављања без накнаде</t>
  </si>
  <si>
    <t>Остали извори</t>
  </si>
  <si>
    <t>Производна улагања</t>
  </si>
  <si>
    <t>Остала улагања (возила, рачунари, софтвер, канцеларијски намештај и сл.)</t>
  </si>
  <si>
    <t>Улагања која нису у функцији обављања енергетске делатности (стамбена изградња и сл.)</t>
  </si>
  <si>
    <t>13</t>
  </si>
  <si>
    <t>Укупно (I + II + III)</t>
  </si>
  <si>
    <t>Година - регулаторни период (т):</t>
  </si>
  <si>
    <t>IV</t>
  </si>
  <si>
    <t>V</t>
  </si>
  <si>
    <t>VI</t>
  </si>
  <si>
    <t>VII</t>
  </si>
  <si>
    <t>VIII</t>
  </si>
  <si>
    <t>IX</t>
  </si>
  <si>
    <t>X</t>
  </si>
  <si>
    <t>Приход од индивидуалних прикључака</t>
  </si>
  <si>
    <t>у 000 дин.</t>
  </si>
  <si>
    <t>Јед. мере</t>
  </si>
  <si>
    <t>дин/kWh</t>
  </si>
  <si>
    <r>
      <t>ЦГ</t>
    </r>
    <r>
      <rPr>
        <vertAlign val="subscript"/>
        <sz val="10"/>
        <color indexed="18"/>
        <rFont val="Arial Narrow"/>
        <family val="2"/>
      </rPr>
      <t>т</t>
    </r>
  </si>
  <si>
    <t>Стање обавеза на почетку регулаторног периода (у 000 дин.)</t>
  </si>
  <si>
    <t>XI</t>
  </si>
  <si>
    <t>XII</t>
  </si>
  <si>
    <t>I - XII</t>
  </si>
  <si>
    <t>Приход од алокације интерконективних капацитета</t>
  </si>
  <si>
    <t>УКУПНО:</t>
  </si>
  <si>
    <t>Позиција (Назив пројекта)</t>
  </si>
  <si>
    <t>Кратак опис пројекта (са основним физичким и енергетским величинама)</t>
  </si>
  <si>
    <t>Трошкови остале енергије</t>
  </si>
  <si>
    <t>Фактурисани приход по основу дела трошкова система</t>
  </si>
  <si>
    <t>Приход по основу трошкова изградње индивидуалних прикључака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</si>
  <si>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</si>
  <si>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</si>
  <si>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</si>
  <si>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Структура извора финансирања регулисаних средстава према пословним књигама на почетку регулаторног периода (само информативно)</t>
  </si>
  <si>
    <t>УКУПНО (1 + 2):</t>
  </si>
  <si>
    <t xml:space="preserve"> у 000 дин.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</si>
  <si>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</si>
  <si>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</t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</si>
  <si>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</si>
  <si>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t>Стопа повраћаја на регулисана средства</t>
  </si>
  <si>
    <t>ППЦК (у %)</t>
  </si>
  <si>
    <t>Регулисана средства</t>
  </si>
  <si>
    <r>
      <t>СУ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</si>
  <si>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</t>
  </si>
  <si>
    <t>Остали приходи</t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</si>
  <si>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</si>
  <si>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t>Корекциони елемент</t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</si>
  <si>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</si>
  <si>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t>Табела: ЕЕ-3-6 РЕГУЛИСАНА СРЕДСТВА</t>
  </si>
  <si>
    <t>Земљиште намењено пословном простору</t>
  </si>
  <si>
    <t>2.1.</t>
  </si>
  <si>
    <t>Пословни простор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</si>
  <si>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</si>
  <si>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</si>
  <si>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</si>
  <si>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</si>
  <si>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</si>
  <si>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</si>
  <si>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</si>
  <si>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</si>
  <si>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</si>
  <si>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</si>
  <si>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</si>
  <si>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</si>
  <si>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</si>
  <si>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</si>
  <si>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</si>
  <si>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</si>
  <si>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</si>
  <si>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</si>
  <si>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</si>
  <si>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3.3.</t>
  </si>
  <si>
    <t>3.3.1.</t>
  </si>
  <si>
    <t>3.3.2.</t>
  </si>
  <si>
    <t>3.3.3.</t>
  </si>
  <si>
    <t>4.</t>
  </si>
  <si>
    <t>4.1.</t>
  </si>
  <si>
    <t>4.2.</t>
  </si>
  <si>
    <t>4.3.</t>
  </si>
  <si>
    <t>Управне зграде</t>
  </si>
  <si>
    <t>2.2.4.</t>
  </si>
  <si>
    <t>2.2.5.</t>
  </si>
  <si>
    <t>3.1.4.</t>
  </si>
  <si>
    <t xml:space="preserve">Земљиште намењено преносу електричне енергије </t>
  </si>
  <si>
    <t>Водови 440 kV</t>
  </si>
  <si>
    <t>Водови 220 kV</t>
  </si>
  <si>
    <t>Водови 110 kV</t>
  </si>
  <si>
    <t xml:space="preserve">Систем за пренос електричне енергије </t>
  </si>
  <si>
    <t>ТС 440/Х kV</t>
  </si>
  <si>
    <t>ТС 110/Х kV</t>
  </si>
  <si>
    <t>ТС 220/Х kV</t>
  </si>
  <si>
    <t>2.2.6.</t>
  </si>
  <si>
    <t>ТС 440/Х kV - трансформатори</t>
  </si>
  <si>
    <t>ТС 220/Х kV - трансформатори</t>
  </si>
  <si>
    <t>ТС 110/Х kV - трансформатори</t>
  </si>
  <si>
    <t xml:space="preserve">Постројења и опрема за пренос електричне енергије </t>
  </si>
  <si>
    <r>
      <t>СГ</t>
    </r>
    <r>
      <rPr>
        <vertAlign val="subscript"/>
        <sz val="10"/>
        <color indexed="18"/>
        <rFont val="Arial Narrow"/>
        <family val="2"/>
      </rPr>
      <t>т</t>
    </r>
  </si>
  <si>
    <t>МОП</t>
  </si>
  <si>
    <t>Категорије купаца</t>
  </si>
  <si>
    <t>Део МОП-а распоређен</t>
  </si>
  <si>
    <t>Релативни</t>
  </si>
  <si>
    <t>Обрачунска</t>
  </si>
  <si>
    <t xml:space="preserve"> на Снагу %</t>
  </si>
  <si>
    <t>000 дин</t>
  </si>
  <si>
    <t>односи</t>
  </si>
  <si>
    <t>снага МW</t>
  </si>
  <si>
    <t>вредност МW</t>
  </si>
  <si>
    <t>ВН</t>
  </si>
  <si>
    <t>Део МОП-а распоређен на</t>
  </si>
  <si>
    <t>Активна</t>
  </si>
  <si>
    <t>АЕ за ВН,СН и НН  %</t>
  </si>
  <si>
    <t>енергија MWh</t>
  </si>
  <si>
    <t>вредност MWh</t>
  </si>
  <si>
    <t xml:space="preserve">      ВТ</t>
  </si>
  <si>
    <t xml:space="preserve">      НТ</t>
  </si>
  <si>
    <t>Реактивна</t>
  </si>
  <si>
    <t>РЕ %</t>
  </si>
  <si>
    <t>енергија Mvarh</t>
  </si>
  <si>
    <t>вредност Mvarh</t>
  </si>
  <si>
    <t>Контрола расподеле</t>
  </si>
  <si>
    <t>Укупно планирано улагања
(8) + (9) + (10) + (11) + (12) + (13)</t>
  </si>
  <si>
    <t>Напомена: У случају потребе повећати број редова.</t>
  </si>
  <si>
    <t>5.</t>
  </si>
  <si>
    <t>6.</t>
  </si>
  <si>
    <t>7.</t>
  </si>
  <si>
    <t>8.</t>
  </si>
  <si>
    <t>9.</t>
  </si>
  <si>
    <t>Материјал и резервни делови за одржавање</t>
  </si>
  <si>
    <t xml:space="preserve">Резервни делови за одржавање </t>
  </si>
  <si>
    <t>Текуће одржавање</t>
  </si>
  <si>
    <t>Инвестиционо одржавање</t>
  </si>
  <si>
    <t>Материјал за одржавање</t>
  </si>
  <si>
    <t>Трошкови уља и мазива</t>
  </si>
  <si>
    <t>Трошкови материјала и разервних делова за отклањање штета</t>
  </si>
  <si>
    <t>Остали трошкови материјала за израду</t>
  </si>
  <si>
    <t>Трошкови основног материјала за израду</t>
  </si>
  <si>
    <t>Трошкови материјала за изградњу и реконструкцију</t>
  </si>
  <si>
    <t>Трошкови материјала за услуге</t>
  </si>
  <si>
    <t>Ситан инвентар, амбалажа, ХТЗ и ауто гуме у употреби</t>
  </si>
  <si>
    <t>Утрошене хемикалије</t>
  </si>
  <si>
    <t>Трошкови осталог материјала</t>
  </si>
  <si>
    <t>Утрошени деривати нафте</t>
  </si>
  <si>
    <t>Утрошени деривати нафте за производњу</t>
  </si>
  <si>
    <t>Утрошени деривати нафте за теретна, теренска и специјална возила</t>
  </si>
  <si>
    <t>Утрошени деривати нафте за путничка возила</t>
  </si>
  <si>
    <t>Утрошени деривати нафте за одржавање</t>
  </si>
  <si>
    <t>Утрошени остали деривати нафте</t>
  </si>
  <si>
    <t>Утрошени гас</t>
  </si>
  <si>
    <t>Трошкови превоза на радно место и са радног места</t>
  </si>
  <si>
    <t>Дневнице и накнаде трошкова на службеном путу</t>
  </si>
  <si>
    <t>Отпремнине за одлазак у пензију</t>
  </si>
  <si>
    <t>Јубиларне награде</t>
  </si>
  <si>
    <t>Трошкови смештаја и исхране на терену</t>
  </si>
  <si>
    <t>Помоћ радницима и породици радника</t>
  </si>
  <si>
    <t>Стипендије и кредити</t>
  </si>
  <si>
    <t>Добровољно пензионо осигурање</t>
  </si>
  <si>
    <t>Стимулативне отпремнине</t>
  </si>
  <si>
    <t>Остале накнаде трошкова запослених</t>
  </si>
  <si>
    <t>ПТТ услуге</t>
  </si>
  <si>
    <t>Остали транспортни трошкови</t>
  </si>
  <si>
    <t>Трошкови сајмова</t>
  </si>
  <si>
    <t>Трошкови откривања минералног блага и накнаде штете за откуп земљишта</t>
  </si>
  <si>
    <t>Трошкови заштите на раду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</si>
  <si>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</si>
  <si>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</si>
  <si>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</si>
  <si>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</si>
  <si>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</si>
  <si>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</si>
  <si>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</si>
  <si>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</si>
  <si>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</si>
  <si>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</si>
  <si>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</si>
  <si>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Трошкови накнада за коришћење добара од општег  интереса (рента)</t>
  </si>
  <si>
    <t>Трошкови накнада за коришћење вода</t>
  </si>
  <si>
    <t>Трошкови накнада за загађење животне средине</t>
  </si>
  <si>
    <t>Трошкови накнада за коришћење грађевинског земљишта</t>
  </si>
  <si>
    <t>Трошкови пореза за еко фонд</t>
  </si>
  <si>
    <t>Судски трошкови</t>
  </si>
  <si>
    <t>Остали расходи за штете, казне и пенале</t>
  </si>
  <si>
    <t>Одобрено</t>
  </si>
  <si>
    <t>Укупно остварено улагања
(4) + (5) + (6) + (7) + (8) + (9)</t>
  </si>
  <si>
    <t>Регулаторна накнада</t>
  </si>
  <si>
    <t>Све остале дугорочне обавезе</t>
  </si>
  <si>
    <t>Део дугорочних кредита и осталих дугорочних обавеза које доспевају до једне године</t>
  </si>
  <si>
    <t>Све остале краткорочне финансијске обавезе</t>
  </si>
  <si>
    <t>Основни капитал</t>
  </si>
  <si>
    <t>Нераспоређени добитак</t>
  </si>
  <si>
    <t>Трошкови развоја који се не капитализују</t>
  </si>
  <si>
    <t>Заједнички оперативни трошкови (1 + 2 + 3 + 4+5):</t>
  </si>
  <si>
    <t>Део резервисањаза накнаде и друге бенифиције запослених који се исплаћује у регулаторном периоду</t>
  </si>
  <si>
    <t>Радионоце, складишта, гараже</t>
  </si>
  <si>
    <t>Средства у припреми</t>
  </si>
  <si>
    <t>Директни</t>
  </si>
  <si>
    <t>Заједнички</t>
  </si>
  <si>
    <t>1.1.</t>
  </si>
  <si>
    <r>
      <t>РН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</si>
  <si>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 регулисаних средстава који не укључују трошкове амортизације средстава прибављених без накнаде 
(трошкови амортизације средстава наведених у колони 7 (пРСт))</t>
  </si>
  <si>
    <t>Трошкови амортизације постојећих средстава у регулаторном периоду 
(укључујћи амортизацију средстава прибављених без накнаде)</t>
  </si>
  <si>
    <t>Трошкови амортизације средстава која ће бити активирана у регулаторном периоду који не укључују трошкове амортизације средстава прибављених без накнаде (обрачунати на основицу од 50% вредности ових средстава)               [(13) - (15) - (16)] * 50% / (10</t>
  </si>
  <si>
    <t>Трошкови амортизације средстава која ће бити активирана у регулаторном периоду (обрачунати на основицу од 50% вредности ових средстава)               [(13) - (16)] * 50% / (10)</t>
  </si>
  <si>
    <t>Промена вредности средстава у припреми и датих аванса у регулаторном периоду , увећана за нето вредност средстава на почетку регулаторног периода која ће бити активирана у регулаторном периоду</t>
  </si>
  <si>
    <t>(17)</t>
  </si>
  <si>
    <t>(18)</t>
  </si>
  <si>
    <t>2.2.7.</t>
  </si>
  <si>
    <t>3.1.14.</t>
  </si>
  <si>
    <t>Електрична енергија планирана за испоруку</t>
  </si>
  <si>
    <r>
      <t>ЕИ</t>
    </r>
    <r>
      <rPr>
        <vertAlign val="subscript"/>
        <sz val="10"/>
        <color indexed="18"/>
        <rFont val="Arial Narrow"/>
        <family val="2"/>
      </rPr>
      <t>т</t>
    </r>
  </si>
  <si>
    <t xml:space="preserve">Оправдана стопа губитака електричне енергије </t>
  </si>
  <si>
    <t>Количина електричне енергије потребна за надокнаду губитака (1.* 2. / (1-2.))</t>
  </si>
  <si>
    <t>Цена електричне енергије за надокнаду губитака</t>
  </si>
  <si>
    <t>Трошкови за надокнаду губитака (3.* 4.)</t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</si>
  <si>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</si>
  <si>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t>Приходи од активирања учинака и робе</t>
  </si>
  <si>
    <t>у 000 динара</t>
  </si>
  <si>
    <t>ППЦК</t>
  </si>
  <si>
    <t>Напоменe:</t>
  </si>
  <si>
    <t>Вредност регулисаних средстава на почетку регулаторног периода 
(4) - (5)</t>
  </si>
  <si>
    <t>Вредност регулисаних средстава на крају регулаторног периода (7)-(8)-(11)+(13)-(14)-(15)-(16)</t>
  </si>
  <si>
    <t>Регулисана средства у регулаторном периоду
  [(7) + (17)] * 50%</t>
  </si>
  <si>
    <t>Процењени корисни век средстава која ће бити активирана у регулаторном периоду 
(у годинама)</t>
  </si>
  <si>
    <t>Износ у 000 дин.</t>
  </si>
  <si>
    <t>Учешће у %</t>
  </si>
  <si>
    <t>GWh</t>
  </si>
  <si>
    <t xml:space="preserve">Приходи од продаје нуспроизвода и услуга </t>
  </si>
  <si>
    <t>Инвестициони објекти 400 кV</t>
  </si>
  <si>
    <t>Инвестициони објекти 220 кV</t>
  </si>
  <si>
    <t>Инвестициони објекти 110 кV</t>
  </si>
  <si>
    <t>Пословни објекти</t>
  </si>
  <si>
    <t>Инвестициони објекти  информационог система - ИС</t>
  </si>
  <si>
    <t>Инвестициони објекти телекомуникација - ТК</t>
  </si>
  <si>
    <t>Стамбена изградња</t>
  </si>
  <si>
    <t xml:space="preserve">Теретна, путничка,  возила, специјална </t>
  </si>
  <si>
    <t>Информатичка и телекомуникациона опрема</t>
  </si>
  <si>
    <t>Остало - алати, уређаји, намештај</t>
  </si>
  <si>
    <t>4.3</t>
  </si>
  <si>
    <t>4.4</t>
  </si>
  <si>
    <t>4.5</t>
  </si>
  <si>
    <t>4.6</t>
  </si>
  <si>
    <t>4.7</t>
  </si>
  <si>
    <t>4.8</t>
  </si>
  <si>
    <t>Друге енергетске делатности</t>
  </si>
  <si>
    <t>Извори финансирања ван ЈП ЕМС - треца лица</t>
  </si>
  <si>
    <t>Редни
број</t>
  </si>
  <si>
    <t>Остварено</t>
  </si>
  <si>
    <t>Нето вредност средстава на почетку претходног регулаторног периода</t>
  </si>
  <si>
    <t>Нето вредност средстава прибављених без накнаде на почетку претходног регулаторног периода</t>
  </si>
  <si>
    <t>Нето вредност средстава у припреми и аванса датих за набавку истих на почетку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</si>
  <si>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почетку претходног регулаторног периода (1 - 2 - 3)</t>
  </si>
  <si>
    <t>Нето вредност средстава на крају претходног регулаторног периода</t>
  </si>
  <si>
    <t>Нето вредност средстава прибављених без накнаде на крају претходног регулаторног периода</t>
  </si>
  <si>
    <t>Нето вредност средстава у припреми и аванса датих за набавку истих на крају претходног регулаторног периода, а која неће бити (односно нису) активирана у претходном регулаторном периоду или која нису оправдана и/или ефикасна</t>
  </si>
  <si>
    <t>Вредност регулисаних средстава на крају претходног регулаторног периода (5 - 6 - 7)</t>
  </si>
  <si>
    <t>Регулисана средства у претходном регулаторном периоду ((4 + 8) / 2)</t>
  </si>
  <si>
    <t>Неенергетске делатности</t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</si>
  <si>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</si>
  <si>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>3. Пренос електричне енергије и управљање преносним системом</t>
  </si>
  <si>
    <t>Електрична енергија - економско-финансијски подаци</t>
  </si>
  <si>
    <t>Број лиценце:</t>
  </si>
  <si>
    <t>Елементи</t>
  </si>
  <si>
    <t>Једин. мере</t>
  </si>
  <si>
    <t>Количине по месецима и укупно</t>
  </si>
  <si>
    <t>000  динара</t>
  </si>
  <si>
    <t>УЛАЗ У ПРЕНОСНИ СИСТЕМ - без КиМ</t>
  </si>
  <si>
    <t>Укупно улаз</t>
  </si>
  <si>
    <t>MWh</t>
  </si>
  <si>
    <t>Преузето од произвођача</t>
  </si>
  <si>
    <t>Преузето од УНМИК</t>
  </si>
  <si>
    <t>Преузето из суседних система (интерк. ДВ - Србија без КиМ)</t>
  </si>
  <si>
    <t>ИЗЛАЗ ИЗ ПРЕНОСНОГ СИСТЕМА - без КиМ</t>
  </si>
  <si>
    <t>Пумпање РХЕ Бајина Башта</t>
  </si>
  <si>
    <t>Испорука за УНМИК</t>
  </si>
  <si>
    <t>Испорука суседним системима (интерк. ДВ - Србија без КиМ)</t>
  </si>
  <si>
    <t>ЕМС - Губици у преносној мрежи без КиМ</t>
  </si>
  <si>
    <t>Губици према расположивој енергији</t>
  </si>
  <si>
    <t>Продаја потрошачима  -  укупно</t>
  </si>
  <si>
    <t>ЕЛЕКТРОДИСТРИБУЦИЈЕ (без купаца прикључених на преносни систем)</t>
  </si>
  <si>
    <t>Снага</t>
  </si>
  <si>
    <t>MW</t>
  </si>
  <si>
    <t>Обрачунска снага</t>
  </si>
  <si>
    <t>Прекомерно преузета снага</t>
  </si>
  <si>
    <t xml:space="preserve">Активна енергија </t>
  </si>
  <si>
    <t xml:space="preserve">  - Виша тарифа</t>
  </si>
  <si>
    <t xml:space="preserve">  - Нижа тарифа</t>
  </si>
  <si>
    <t xml:space="preserve">Укупна реактивна енергија </t>
  </si>
  <si>
    <t>Mvarh</t>
  </si>
  <si>
    <t>ТАРИФНИ КУПЦИ ПРИКЉУЧЕНИ НА ПРЕНОСНИ СИСТЕМ</t>
  </si>
  <si>
    <t>ЖЕЛЕЗНИЦА СРБИЈЕ</t>
  </si>
  <si>
    <t>ПРОИЗВОДНИ КАПАЦИТЕТИ ЗА ПОТРЕБЕ ПРОИЗВОДЊЕ</t>
  </si>
  <si>
    <t>ПУМПАЊЕ ПАП ЛИСИНА</t>
  </si>
  <si>
    <t>КВАЛИФИКОВАНИ КУПЦИ ПРИКЉУЧЕНИ НА ПРЕНОСНИ СИСТЕМ</t>
  </si>
  <si>
    <t>БУ 61210</t>
  </si>
  <si>
    <t>У случају да се регулисане цене нису примењивале од почетка првог регулаторног периода остварени приход у том периоду обрачунава се применом регулисаних цена.</t>
  </si>
  <si>
    <t>Табела: ЕЕ-3-1 МАКСИМАЛНО ОДОБРЕНИ ПРИХОД</t>
  </si>
  <si>
    <t>Табела: ЕЕ-3-2 КЉУЧЕВИ ЗА РАСПОДЕЛУ ЗАЈЕДНИЧКИХ ОПЕРАТИВНИХ ТРОШКОВА, СРЕДСТАВА, ТРОШКОВА АМОРТИЗАЦИЈЕ И ОСТАЛИХ ПРИХОДА У РЕГУЛАТОРНОМ ПЕРИОДУ</t>
  </si>
  <si>
    <t>Табела: ЕЕ-3-5 СТРУКТУРА ИЗВОРА ФИНАНСИРАЊА РЕГУЛИСАНИХ СРЕДСТАВА НА ПОЧЕТКУ РЕГУЛАТОРНОГ ПЕРИОДА (Сопствени капитал)</t>
  </si>
  <si>
    <t>Табела: ЕЕ-3-5а СТРУКТУРА ИЗВОРА ФИНАНСИРАЊА РЕГУЛИСАНИХ СРЕДСТАВА НА ПОЧЕТКУ РЕГУЛАТОРНОГ ПЕРИОДА (Позајмљени капитал)</t>
  </si>
  <si>
    <t>10.</t>
  </si>
  <si>
    <t>Табела: ЕЕ-3-6.1 РЕГУЛИСАНА СРЕДСТВА У ПРЕТХОДНОМ РЕГУЛАТОРНОМ ПЕРИОДУ (Т-1)</t>
  </si>
  <si>
    <t>Испоручена електрична енергија</t>
  </si>
  <si>
    <t>Цена сопственог капитала после опорезивања</t>
  </si>
  <si>
    <t>Пондерисана просечна цена позајмљеног капитала</t>
  </si>
  <si>
    <t>(остварено=одобрено)</t>
  </si>
  <si>
    <t>Приходи по основу балансирања система</t>
  </si>
  <si>
    <t>Приходи од продаје регулисаних средстава</t>
  </si>
  <si>
    <t>Приходи по основу гаранције порекла</t>
  </si>
  <si>
    <t>Приходи по основу накнађених штета</t>
  </si>
  <si>
    <t>Приходи по основу обуставе испоруке ел. енергије</t>
  </si>
  <si>
    <t>Приход од организовања и администрације тржишта електричне енергије</t>
  </si>
  <si>
    <t>Приход остварен применом механизма компензације транзита електричне енергије</t>
  </si>
  <si>
    <t>и тарифе</t>
  </si>
  <si>
    <t>Тарифе за</t>
  </si>
  <si>
    <t>ТОС дин/кW</t>
  </si>
  <si>
    <t>ТРЕ дин/kvarh</t>
  </si>
  <si>
    <t>ТПРЕ дин/kvarh</t>
  </si>
  <si>
    <t>ТПС дин/кW</t>
  </si>
  <si>
    <t>ВТ/НТ дин/kWh</t>
  </si>
  <si>
    <t>Пренос електричне енергије и управљање преносним системом</t>
  </si>
  <si>
    <t>Делатност - Пренос електричне енергије и управљање преносним системом</t>
  </si>
  <si>
    <t>Набавна вредност електричне енергије за балансирање</t>
  </si>
  <si>
    <t>Трошкови регулаторне накнаде</t>
  </si>
  <si>
    <t>Трошкови набављене електричне енергије (за сопствену потрошњу)</t>
  </si>
  <si>
    <t>Трошкови набављене електричне енергије (балансирање ОПС у улози БОС)</t>
  </si>
  <si>
    <t>2.1.1</t>
  </si>
  <si>
    <t>2.1.1.1</t>
  </si>
  <si>
    <t>2.1.1.1.1</t>
  </si>
  <si>
    <t>2.1.1.1.2</t>
  </si>
  <si>
    <t>2.1.1.2</t>
  </si>
  <si>
    <t>2.1.1.2.1</t>
  </si>
  <si>
    <t>2.1.1.2.2</t>
  </si>
  <si>
    <t>2.1.1.2.3</t>
  </si>
  <si>
    <t>2.1.1.3</t>
  </si>
  <si>
    <t>2.1.2</t>
  </si>
  <si>
    <t>2.1.2.1</t>
  </si>
  <si>
    <t>2.1.2.2</t>
  </si>
  <si>
    <t>2.1.2.3</t>
  </si>
  <si>
    <t>2.1.2.4</t>
  </si>
  <si>
    <t>2.1.2.5</t>
  </si>
  <si>
    <t>2.1.2.6</t>
  </si>
  <si>
    <t>2.3.1</t>
  </si>
  <si>
    <t>2.3.2</t>
  </si>
  <si>
    <t>2.3.3</t>
  </si>
  <si>
    <t>2.3.3.1</t>
  </si>
  <si>
    <t>2.3.2.2</t>
  </si>
  <si>
    <t>2.3.3.3</t>
  </si>
  <si>
    <t>2.3.3.4</t>
  </si>
  <si>
    <t>2.3.3.5</t>
  </si>
  <si>
    <t>2.3.4</t>
  </si>
  <si>
    <t>2.3.5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</si>
  <si>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</si>
  <si>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</si>
  <si>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</si>
  <si>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</si>
  <si>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</si>
  <si>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</si>
  <si>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</si>
  <si>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</si>
  <si>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</si>
  <si>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</si>
  <si>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4.2.1</t>
  </si>
  <si>
    <t>4.2.2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</si>
  <si>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</si>
  <si>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</si>
  <si>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</si>
  <si>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</si>
  <si>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</si>
  <si>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</si>
  <si>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</si>
  <si>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</si>
  <si>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5.1</t>
  </si>
  <si>
    <t>4.9.8</t>
  </si>
  <si>
    <t>Трошкови везани за издавање гаранције порекла</t>
  </si>
  <si>
    <t>5.1.1</t>
  </si>
  <si>
    <t>5.1.2</t>
  </si>
  <si>
    <t>5.1.3</t>
  </si>
  <si>
    <t>5.1.4</t>
  </si>
  <si>
    <t>5.2</t>
  </si>
  <si>
    <t>5.3</t>
  </si>
  <si>
    <t>5.3.1</t>
  </si>
  <si>
    <t>5.3.2</t>
  </si>
  <si>
    <t>5.3.3</t>
  </si>
  <si>
    <t>5.3.4</t>
  </si>
  <si>
    <t>5.4</t>
  </si>
  <si>
    <t>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</si>
  <si>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</si>
  <si>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</si>
  <si>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</si>
  <si>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</si>
  <si>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</si>
  <si>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</si>
  <si>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</si>
  <si>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</si>
  <si>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5.7</t>
  </si>
  <si>
    <t>5.8</t>
  </si>
  <si>
    <t>5.8.1</t>
  </si>
  <si>
    <t>5.8.2</t>
  </si>
  <si>
    <t>5.8.3</t>
  </si>
  <si>
    <t>5.8.4</t>
  </si>
  <si>
    <t>5.8.5</t>
  </si>
  <si>
    <t>Табела: ЕЕ-3-3 OПЕРАТИВНИ ТРОШКОВИ</t>
  </si>
  <si>
    <t>Укупно оперативни трошкови</t>
  </si>
  <si>
    <r>
      <t>ОТпрн</t>
    </r>
    <r>
      <rPr>
        <vertAlign val="subscript"/>
        <sz val="10"/>
        <color indexed="18"/>
        <rFont val="Arial Narrow"/>
        <family val="2"/>
      </rPr>
      <t>т</t>
    </r>
  </si>
  <si>
    <t>Укупно оперативни трошкови (1. + 2. + 3. + 4. + 5.+ 6.):</t>
  </si>
  <si>
    <t>Заједнички оперативни трошкови (1 + 2 + 3 + 4 + 5 + 6):</t>
  </si>
  <si>
    <t>Табела: ЕЕ-3-7 ТРОШКОВИ СИСТЕМСКИХ УСЛУГА</t>
  </si>
  <si>
    <t>Трошкови системских услуга по цени коју је утврдила Агенција</t>
  </si>
  <si>
    <t>Трошкови системских услуга по цени на тржишту</t>
  </si>
  <si>
    <t>Укупно трошкови системских услуга (1. + 2.):</t>
  </si>
  <si>
    <t xml:space="preserve">Табела: ЕЕ-3-8 ТРОШКОВИ ЗА НАДОКНАДУ ГУБИТАКА </t>
  </si>
  <si>
    <t>Табела: ЕЕ-3-9 ОСТАЛИ ПРИХОДИ</t>
  </si>
  <si>
    <t>Табела: ЕЕ-3-10 КОРЕКЦИОНИ ЕЛЕМЕНТ У ПРЕТХОДНОМ РЕГУЛАТОРНОМ ПЕРИОДУ (Т-1)</t>
  </si>
  <si>
    <t>Табела: ЕЕ-3-11 АЛОКАЦИЈА МАКСИМАЛНО ОДОБРЕНОГ ПРИХОДА НА ТАРИФНЕ ЕЛЕМЕНТЕ И ИЗРАЧУНАВАЊЕ ТАРИФА</t>
  </si>
  <si>
    <t>Табела: ЕЕ-3-12 ПЛАН УЛАГАЊА</t>
  </si>
  <si>
    <t>Напомена: У случају потребе повећати број редова. Позиције уносити у складу са позицијама у табелама 3,6 и 9.</t>
  </si>
  <si>
    <t>Табела: ЕЕ-3-4 СТОПА ПРИНОСА НА РЕГУЛИСАНА СРЕДСТВА У РЕГУЛАТОРНОМ ПЕРИОДУ</t>
  </si>
  <si>
    <t>Стопа приноса на регулисана средства</t>
  </si>
  <si>
    <t>Пондерисана просечна цена капитала</t>
  </si>
  <si>
    <r>
      <t>КИ</t>
    </r>
    <r>
      <rPr>
        <vertAlign val="subscript"/>
        <sz val="10"/>
        <color indexed="18"/>
        <rFont val="Arial Narrow"/>
        <family val="2"/>
      </rPr>
      <t>т</t>
    </r>
  </si>
  <si>
    <t>Годишња каматна стопа (пондерисана по позицијама, у %)</t>
  </si>
  <si>
    <t>Прилив новчаних средстава од прикључења</t>
  </si>
  <si>
    <t>Принос на регулисана средства (4. * 5.)</t>
  </si>
  <si>
    <t>1.2.</t>
  </si>
  <si>
    <t>9.1.</t>
  </si>
  <si>
    <t>Од тога приходи по основу балансирања система</t>
  </si>
  <si>
    <t>Максимално одобрени приход (2. + 3. + 6. + 7. + 8. - 9. +10.)</t>
  </si>
  <si>
    <t>Конто</t>
  </si>
  <si>
    <t>037 и 237</t>
  </si>
  <si>
    <t>41 без 414 и 415</t>
  </si>
  <si>
    <t>42 осим 427</t>
  </si>
  <si>
    <t>424 и 425</t>
  </si>
  <si>
    <t>420, 421, 426 и 429</t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</si>
  <si>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</si>
  <si>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</si>
  <si>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</si>
  <si>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</si>
  <si>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</si>
  <si>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</si>
  <si>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</si>
  <si>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</si>
  <si>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</si>
  <si>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</si>
  <si>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</si>
  <si>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</si>
  <si>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</si>
  <si>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т-2</t>
    </r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</si>
  <si>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</si>
  <si>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</si>
  <si>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Тарифе</t>
  </si>
  <si>
    <t>Учешће (у %)</t>
  </si>
  <si>
    <t>Учешће %</t>
  </si>
  <si>
    <t>Табела: ЕЕ-3-13 ПРИХОД ОД ПРИКЉУЧЕЊА</t>
  </si>
  <si>
    <t>Табела: ЕЕ-3-12.1 УЛАГАЊА У ПРЕТХОДНОМ РЕГУЛАТОРНОМ ПЕРИОДУ (Т-1)</t>
  </si>
  <si>
    <t>2.3.1.1</t>
  </si>
  <si>
    <t>2.3.1.2</t>
  </si>
  <si>
    <t>Трошкови електричне енергије - сопствена потрошња у ел.енергетским објектима</t>
  </si>
  <si>
    <t>Трошкови електричне енергије - сопствена потрошња у пословним објектима и
објектима у оквиру трафо станица</t>
  </si>
  <si>
    <t>Трошкови системских услуга</t>
  </si>
  <si>
    <t>4.9.9</t>
  </si>
  <si>
    <t>5.1.5</t>
  </si>
  <si>
    <t>Трошкови адвокатских услуга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</si>
  <si>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</si>
  <si>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</si>
  <si>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</si>
  <si>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</si>
  <si>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МАКСИМАЛНО ОДОБРЕНИ ПРИХОД</t>
  </si>
  <si>
    <t>Електронски</t>
  </si>
  <si>
    <t>КЉУЧЕВИ ЗА РАСПОДЕЛУ ЗАЈЕДНИЧКИХ ОПЕРАТИВНИХ ТРОШКОВА, СРЕДСТАВА, ТРОШКОВА АМОРТИЗАЦИЈЕ И ОСТАЛИХ ПРИХОДА У РЕГУЛАТОРНОМ ПЕРИОДУ</t>
  </si>
  <si>
    <t>OПЕРАТИВНИ ТРОШКОВИ</t>
  </si>
  <si>
    <t>СТОПА ПРИНОСА НА РЕГУЛИСАНА СРЕДСТВА У РЕГУЛАТОРНОМ ПЕРИОДУ</t>
  </si>
  <si>
    <t>СТРУКТУРА ИЗВОРА ФИНАНСИРАЊА РЕГУЛИСАНИХ СРЕДСТАВА НА ПОЧЕТКУ РЕГУЛАТОРНОГ ПЕРИОДА</t>
  </si>
  <si>
    <t>РЕГУЛИСАНА СРЕДСТВА</t>
  </si>
  <si>
    <t xml:space="preserve">РЕГУЛИСАНА СРЕДСТВА У ПРЕТХОДНОМ РЕГУЛАТОРНОМ ПЕРИОДУ (Т-1) </t>
  </si>
  <si>
    <t>ТРОШКОВИ ЗА НАДОКНАДУ ГУБИТАКА</t>
  </si>
  <si>
    <t>ОСТАЛИ ПРИХОДИ</t>
  </si>
  <si>
    <t>КОРЕКЦИОНИ ЕЛЕМЕНТ У ПРЕТХОДНОМ РЕГУЛАТОРНОМ ПЕРИОДУ (Т-1)</t>
  </si>
  <si>
    <t>АЛОКАЦИЈА МАКСИМАЛНО ОДОБРЕНОГ ПРИХОДА НА ТАРИФНЕ ЕЛЕМЕНТЕ И ИЗРАЧУНАВАЊЕ ТАРИФА</t>
  </si>
  <si>
    <t>ПЛАН УЛАГАЊА</t>
  </si>
  <si>
    <t>12.1</t>
  </si>
  <si>
    <t>ПРИХОД ОД ПРИКЉУЧЕЊА</t>
  </si>
  <si>
    <t>ЕЕ-3-1</t>
  </si>
  <si>
    <t>ЕЕ-3-2</t>
  </si>
  <si>
    <t>ЕЕ-3-3</t>
  </si>
  <si>
    <t>ЕЕ-3-4</t>
  </si>
  <si>
    <t>ЕЕ-3-5</t>
  </si>
  <si>
    <t>ЕЕ-3-6</t>
  </si>
  <si>
    <t>6.1</t>
  </si>
  <si>
    <t>ЕЕ-3-6.1</t>
  </si>
  <si>
    <t>ЕЕ-3-7</t>
  </si>
  <si>
    <t>ТРОШКОВИ СИСТЕМСКИХ УСЛУГА</t>
  </si>
  <si>
    <t>ЕЕ-3-8</t>
  </si>
  <si>
    <t>ЕЕ-3-9</t>
  </si>
  <si>
    <t>ЕЕ-3-10</t>
  </si>
  <si>
    <t>ЕЕ-3-11</t>
  </si>
  <si>
    <t>ЕЕ-3-12</t>
  </si>
  <si>
    <t>ЕЕ-3-12.1</t>
  </si>
  <si>
    <t>ЕЕ-3-13</t>
  </si>
  <si>
    <t>Уз захтев за цену</t>
  </si>
  <si>
    <t>На позицијама које се односе на претходнe регулаторнe периодe уносе се остварене вредности уколико енергетски субјект располаже финансијским извештајем за тај регулаторни период.</t>
  </si>
  <si>
    <t>Eнергетска делатност:</t>
  </si>
  <si>
    <t>Оперативни трошкови пре укључивања енергије за билансирање и рег. накнаде</t>
  </si>
  <si>
    <t>Трошкови резервних делова</t>
  </si>
  <si>
    <t>Трошкови једнократног отписа алата и инвентара</t>
  </si>
  <si>
    <t>2.5</t>
  </si>
  <si>
    <t>Период</t>
  </si>
  <si>
    <t>Број запослених на крају периода (директно алоцирани запослени + припадајући део зајеничких запослених) - само информативно</t>
  </si>
  <si>
    <t>010</t>
  </si>
  <si>
    <t>011</t>
  </si>
  <si>
    <t>012</t>
  </si>
  <si>
    <t>Софтвер и остала права</t>
  </si>
  <si>
    <t>014</t>
  </si>
  <si>
    <t>015 и 016</t>
  </si>
  <si>
    <t>Укупно нематеријална улагања (6+7+8+9+10)</t>
  </si>
  <si>
    <t>10</t>
  </si>
  <si>
    <t>2) Уколико промена вредности одређеног средства у регулаторном периоду испуњава услов да се истовремено искаже и у колони 5. и у колони 6. (за редне бројеве 5. и 9.), тада се подаци уносе само у колону 6. (за редне бројеве 5. и 9.).</t>
  </si>
  <si>
    <t xml:space="preserve">3) Уколико промена вредности одређеног средства у регулаторном периоду испуњава услов да се истовремено искаже и у колони 15 и у колони 16, тада се подаци уносе само у колону 16. </t>
  </si>
  <si>
    <t xml:space="preserve">1) У случају потребе повећати број редова. </t>
  </si>
  <si>
    <t>Напомене:</t>
  </si>
  <si>
    <t>025 и 027</t>
  </si>
  <si>
    <t>Остале некретнине, постројења и опрема и улагања на туђим некретнинама, постројењима и опреми</t>
  </si>
  <si>
    <t xml:space="preserve">026 и 028 </t>
  </si>
  <si>
    <t>021</t>
  </si>
  <si>
    <t>Погонско производне зграде</t>
  </si>
  <si>
    <t>022</t>
  </si>
  <si>
    <t>023</t>
  </si>
  <si>
    <t>Табела: ЕЕ-3-12.1a УЛАГАЊА У ПРЕТХОДНОМ РЕГУЛАТОРНОМ ПЕРИОДУ (Т-2)</t>
  </si>
  <si>
    <t xml:space="preserve">1) Обрачун корекционог елемента за период т-2 или т-1, односно претходне периоде за које корекција није извршена, зависи од тога којим подацима располаже енергетски субјект </t>
  </si>
  <si>
    <t>у моменту подношења захтева за давање мишљења на цене.</t>
  </si>
  <si>
    <r>
      <t>3) У колону "Остварено ОПР</t>
    </r>
    <r>
      <rPr>
        <vertAlign val="subscript"/>
        <sz val="10"/>
        <color indexed="18"/>
        <rFont val="Arial Narrow"/>
        <family val="2"/>
      </rPr>
      <t>т-2</t>
    </r>
    <r>
      <rPr>
        <sz val="10"/>
        <color indexed="18"/>
        <rFont val="Arial Narrow"/>
        <family val="2"/>
      </rPr>
      <t xml:space="preserve">" уноси се износ оствареног прихода - фактурисана реализација (без ПДВ). Извор податка је БУ за делатност преноса ел. енергије и управљања преносним системом. </t>
    </r>
  </si>
  <si>
    <r>
      <t>2) У колону "Оправдан приход 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" уносе се оправдане остварене вредности утвређене на основу остварених енергетских величина и вредности оправданих трошкова и осталих прихода.</t>
    </r>
  </si>
  <si>
    <t>Укупно (2. + 3. + 6. + 7. + 8. - 9. +10.)</t>
  </si>
  <si>
    <r>
      <t>ОТпрн</t>
    </r>
    <r>
      <rPr>
        <vertAlign val="subscript"/>
        <sz val="10"/>
        <color indexed="18"/>
        <rFont val="Arial Narrow"/>
        <family val="2"/>
      </rPr>
      <t>т-1</t>
    </r>
  </si>
  <si>
    <r>
      <t>РН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 </t>
    </r>
  </si>
  <si>
    <r>
      <t>ОТ</t>
    </r>
    <r>
      <rPr>
        <vertAlign val="subscript"/>
        <sz val="10"/>
        <color indexed="18"/>
        <rFont val="Arial Narrow"/>
        <family val="2"/>
      </rPr>
      <t>т-1</t>
    </r>
  </si>
  <si>
    <r>
      <t>А</t>
    </r>
    <r>
      <rPr>
        <vertAlign val="subscript"/>
        <sz val="10"/>
        <color indexed="18"/>
        <rFont val="Arial Narrow"/>
        <family val="2"/>
      </rPr>
      <t>т-1</t>
    </r>
  </si>
  <si>
    <r>
      <t>РС</t>
    </r>
    <r>
      <rPr>
        <vertAlign val="subscript"/>
        <sz val="10"/>
        <color indexed="18"/>
        <rFont val="Arial Narrow"/>
        <family val="2"/>
      </rPr>
      <t>т-1</t>
    </r>
  </si>
  <si>
    <r>
      <t>СУ</t>
    </r>
    <r>
      <rPr>
        <vertAlign val="subscript"/>
        <sz val="10"/>
        <color indexed="18"/>
        <rFont val="Arial Narrow"/>
        <family val="2"/>
      </rPr>
      <t>т-1</t>
    </r>
  </si>
  <si>
    <r>
      <t>Г</t>
    </r>
    <r>
      <rPr>
        <vertAlign val="subscript"/>
        <sz val="10"/>
        <color indexed="18"/>
        <rFont val="Arial Narrow"/>
        <family val="2"/>
      </rPr>
      <t>т-1</t>
    </r>
  </si>
  <si>
    <r>
      <t>ОП</t>
    </r>
    <r>
      <rPr>
        <vertAlign val="subscript"/>
        <sz val="10"/>
        <color indexed="18"/>
        <rFont val="Arial Narrow"/>
        <family val="2"/>
      </rPr>
      <t>т-1</t>
    </r>
  </si>
  <si>
    <r>
      <t>КЕ</t>
    </r>
    <r>
      <rPr>
        <vertAlign val="subscript"/>
        <sz val="10"/>
        <color indexed="18"/>
        <rFont val="Arial Narrow"/>
        <family val="2"/>
      </rPr>
      <t>т-1</t>
    </r>
  </si>
  <si>
    <r>
      <t>МОП</t>
    </r>
    <r>
      <rPr>
        <vertAlign val="subscript"/>
        <sz val="10"/>
        <color indexed="18"/>
        <rFont val="Arial Narrow"/>
        <family val="2"/>
      </rPr>
      <t>т-1</t>
    </r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</si>
  <si>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т-1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</si>
  <si>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т-1</t>
    </r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</si>
  <si>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т-1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</si>
  <si>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</t>
    </r>
  </si>
  <si>
    <t>Разлика</t>
  </si>
  <si>
    <t>Табела: ЕЕ-3-10 КОРЕКЦИОНИ ЕЛЕМЕНТ У ПРЕТХОДНОМ РЕГУЛАТОРНОМ ПЕРИОДУ (Т-2)</t>
  </si>
  <si>
    <r>
      <t>ОТпрн</t>
    </r>
    <r>
      <rPr>
        <vertAlign val="subscript"/>
        <sz val="10"/>
        <color indexed="18"/>
        <rFont val="Arial Narrow"/>
        <family val="2"/>
      </rPr>
      <t>т-2</t>
    </r>
  </si>
  <si>
    <r>
      <t>РН</t>
    </r>
    <r>
      <rPr>
        <vertAlign val="subscript"/>
        <sz val="10"/>
        <color indexed="18"/>
        <rFont val="Arial Narrow"/>
        <family val="2"/>
      </rPr>
      <t>т-2</t>
    </r>
  </si>
  <si>
    <r>
      <t>ОТ</t>
    </r>
    <r>
      <rPr>
        <vertAlign val="subscript"/>
        <sz val="10"/>
        <color indexed="18"/>
        <rFont val="Arial Narrow"/>
        <family val="2"/>
      </rPr>
      <t>т-2</t>
    </r>
  </si>
  <si>
    <r>
      <t>А</t>
    </r>
    <r>
      <rPr>
        <vertAlign val="subscript"/>
        <sz val="10"/>
        <color indexed="18"/>
        <rFont val="Arial Narrow"/>
        <family val="2"/>
      </rPr>
      <t>т-2</t>
    </r>
  </si>
  <si>
    <r>
      <t>РС</t>
    </r>
    <r>
      <rPr>
        <vertAlign val="subscript"/>
        <sz val="10"/>
        <color indexed="18"/>
        <rFont val="Arial Narrow"/>
        <family val="2"/>
      </rPr>
      <t>т-2</t>
    </r>
  </si>
  <si>
    <r>
      <t>СУ</t>
    </r>
    <r>
      <rPr>
        <vertAlign val="subscript"/>
        <sz val="10"/>
        <color indexed="18"/>
        <rFont val="Arial Narrow"/>
        <family val="2"/>
      </rPr>
      <t>т-2</t>
    </r>
  </si>
  <si>
    <r>
      <t>Г</t>
    </r>
    <r>
      <rPr>
        <vertAlign val="subscript"/>
        <sz val="10"/>
        <color indexed="18"/>
        <rFont val="Arial Narrow"/>
        <family val="2"/>
      </rPr>
      <t>т-2</t>
    </r>
  </si>
  <si>
    <r>
      <t>ОП</t>
    </r>
    <r>
      <rPr>
        <vertAlign val="subscript"/>
        <sz val="10"/>
        <color indexed="18"/>
        <rFont val="Arial Narrow"/>
        <family val="2"/>
      </rPr>
      <t>т-2</t>
    </r>
  </si>
  <si>
    <r>
      <t>МОП</t>
    </r>
    <r>
      <rPr>
        <vertAlign val="subscript"/>
        <sz val="10"/>
        <color indexed="18"/>
        <rFont val="Arial Narrow"/>
        <family val="2"/>
      </rPr>
      <t>т-2</t>
    </r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</si>
  <si>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т-2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</si>
  <si>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т-2</t>
    </r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</si>
  <si>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т-2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</si>
  <si>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т-2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т-2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т-2</t>
    </r>
    <r>
      <rPr>
        <sz val="10"/>
        <color indexed="18"/>
        <rFont val="Arial Narrow"/>
        <family val="2"/>
      </rPr>
      <t>)</t>
    </r>
  </si>
  <si>
    <t>10.1</t>
  </si>
  <si>
    <t>ЕЕ-3-10.1</t>
  </si>
  <si>
    <t>КОРЕКЦИОНИ ЕЛЕМЕНТ У ПРЕТХОДНОМ РЕГУЛАТОРНОМ ПЕРИОДУ (Т-2)</t>
  </si>
  <si>
    <t>Табела: ЕЕ-3-6.1a РЕГУЛИСАНА СРЕДСТВА У ПРЕТХОДНОМ РЕГУЛАТОРНОМ ПЕРИОДУ (Т-2)</t>
  </si>
  <si>
    <r>
      <t>3) У колону "Остварено ОПР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" уноси се износ оствареног прихода - фактурисана реализација (без ПДВ). Извор податка је БУ за делатност преноса ел. енергије и управљања преносним системом. </t>
    </r>
  </si>
  <si>
    <r>
      <t>2) У колону "Оправдан приход ОППР</t>
    </r>
    <r>
      <rPr>
        <vertAlign val="subscript"/>
        <sz val="10"/>
        <color indexed="18"/>
        <rFont val="Arial Narrow"/>
        <family val="2"/>
      </rPr>
      <t>т-2</t>
    </r>
    <r>
      <rPr>
        <sz val="10"/>
        <color indexed="18"/>
        <rFont val="Arial Narrow"/>
        <family val="2"/>
      </rPr>
      <t>" уносе се оправдане остварене вредности утвређене на основу остварених енергетских величина и вредности оправданих трошкова и осталих прихода.</t>
    </r>
  </si>
  <si>
    <t>ПЛАН УЛАГАЊА У ПРЕТХОДНОМ РЕГУЛАТОРНОМ ПЕРИОДУ (T-1)</t>
  </si>
  <si>
    <t>12.1a</t>
  </si>
  <si>
    <t>ЕЕ-3-12.1a</t>
  </si>
  <si>
    <t>ПЛАН УЛАГАЊА У ПРЕТХОДНОМ РЕГУЛАТОРНОМ ПЕРИОДУ (T-2)</t>
  </si>
  <si>
    <t>ЗАТВОРЕНИ ДИСТРИБУТИВНИ СИСТЕМИ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</si>
  <si>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</si>
  <si>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</si>
  <si>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контрола</t>
  </si>
  <si>
    <t>Категорија</t>
  </si>
  <si>
    <t>Важеће цене</t>
  </si>
  <si>
    <t>Нове цене</t>
  </si>
  <si>
    <t>Индекс</t>
  </si>
  <si>
    <t>потрошње</t>
  </si>
  <si>
    <t xml:space="preserve"> 3/2</t>
  </si>
  <si>
    <t xml:space="preserve"> УКУПНО</t>
  </si>
  <si>
    <t>ПРОСЕЧНА ЦЕНА ПРЕНОСА ЕЛЕКТРИЧНЕ ЕНЕРГИЈЕ</t>
  </si>
  <si>
    <t xml:space="preserve">Напомена: У колонама X-AI, прилагодити формуле да преузимају вежеће тарифе по месецима примене. 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</si>
</sst>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"/>
    <numFmt numFmtId="183" formatCode="General_)"/>
    <numFmt numFmtId="184" formatCode="0.0%"/>
    <numFmt numFmtId="185" formatCode="0.000"/>
    <numFmt numFmtId="186" formatCode="0.000%"/>
    <numFmt numFmtId="187" formatCode="#,##0.0"/>
    <numFmt numFmtId="188" formatCode="#,##0.000"/>
    <numFmt numFmtId="189" formatCode="0.0"/>
    <numFmt numFmtId="190" formatCode="0.0000"/>
    <numFmt numFmtId="191" formatCode="#,##0.0000"/>
    <numFmt numFmtId="192" formatCode="0.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8"/>
      <name val="Arial"/>
      <family val="2"/>
    </font>
    <font>
      <sz val="10"/>
      <color indexed="18"/>
      <name val="Symbol"/>
      <family val="1"/>
    </font>
    <font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40"/>
      <name val="Arial Narrow"/>
      <family val="2"/>
    </font>
    <font>
      <sz val="10"/>
      <color indexed="17"/>
      <name val="Arial Narrow"/>
      <family val="2"/>
    </font>
    <font>
      <sz val="10"/>
      <color indexed="9"/>
      <name val="Arial Narrow"/>
      <family val="2"/>
    </font>
    <font>
      <b/>
      <sz val="8"/>
      <color indexed="18"/>
      <name val="Arial Narrow"/>
      <family val="2"/>
    </font>
    <font>
      <b/>
      <sz val="10"/>
      <color indexed="10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10"/>
      <color rgb="FF000099"/>
      <name val="Arial Narrow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9"/>
      <color rgb="FF000080"/>
      <name val="Arial Narrow"/>
      <family val="2"/>
    </font>
    <font>
      <sz val="10"/>
      <color rgb="FFFF0000"/>
      <name val="Arial Narrow"/>
      <family val="2"/>
    </font>
    <font>
      <sz val="10"/>
      <color rgb="FF00B0F0"/>
      <name val="Arial Narrow"/>
      <family val="2"/>
    </font>
    <font>
      <sz val="10"/>
      <color rgb="FF00B050"/>
      <name val="Arial Narrow"/>
      <family val="2"/>
    </font>
    <font>
      <sz val="10"/>
      <color theme="0"/>
      <name val="Arial Narrow"/>
      <family val="2"/>
    </font>
    <font>
      <sz val="10"/>
      <color rgb="FF000080"/>
      <name val="Arial"/>
      <family val="2"/>
    </font>
    <font>
      <i/>
      <sz val="10"/>
      <color rgb="FF000080"/>
      <name val="Arial Narrow"/>
      <family val="2"/>
    </font>
    <font>
      <b/>
      <sz val="8"/>
      <color rgb="FF000080"/>
      <name val="Arial Narrow"/>
      <family val="2"/>
    </font>
    <font>
      <b/>
      <sz val="10"/>
      <color rgb="FFFF0000"/>
      <name val="Arial Narrow"/>
      <family val="2"/>
    </font>
    <font>
      <sz val="12"/>
      <color rgb="FF000080"/>
      <name val="Arial Narrow"/>
      <family val="2"/>
    </font>
    <font>
      <b/>
      <sz val="12"/>
      <color rgb="FF000080"/>
      <name val="Arial Narrow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 style="double"/>
      <right style="thin"/>
      <top/>
      <bottom style="hair"/>
    </border>
    <border>
      <left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hair"/>
      <bottom style="hair"/>
    </border>
    <border>
      <left style="double"/>
      <right style="thin"/>
      <top style="double"/>
      <bottom/>
    </border>
    <border>
      <left style="double"/>
      <right style="thin"/>
      <top style="thin"/>
      <bottom style="hair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hair"/>
      <bottom style="thin"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/>
      <top/>
      <bottom style="double"/>
    </border>
    <border>
      <left/>
      <right/>
      <top/>
      <bottom style="hair"/>
    </border>
    <border>
      <left style="thin"/>
      <right style="double"/>
      <top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thin"/>
      <bottom style="double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double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 style="medium"/>
    </border>
    <border>
      <left style="double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  <border>
      <left/>
      <right style="double"/>
      <top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/>
    </border>
    <border>
      <left style="thin"/>
      <right style="double"/>
      <top style="hair"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 style="thin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double"/>
      <top style="hair"/>
      <bottom/>
    </border>
    <border>
      <left style="thin"/>
      <right/>
      <top style="hair"/>
      <bottom style="thin"/>
    </border>
    <border>
      <left style="thin"/>
      <right style="double"/>
      <top/>
      <bottom style="double"/>
    </border>
    <border>
      <left style="double"/>
      <right/>
      <top style="thin"/>
      <bottom style="hair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medium"/>
      <right style="double"/>
      <top/>
      <bottom/>
    </border>
    <border>
      <left/>
      <right style="thin"/>
      <top/>
      <bottom style="thin"/>
    </border>
    <border>
      <left/>
      <right style="double"/>
      <top style="thin"/>
      <bottom/>
    </border>
    <border>
      <left/>
      <right style="thin"/>
      <top style="double"/>
      <bottom/>
    </border>
    <border>
      <left/>
      <right style="double"/>
      <top style="thin"/>
      <bottom style="hair"/>
    </border>
    <border>
      <left style="medium"/>
      <right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/>
      <bottom style="double"/>
    </border>
    <border>
      <left/>
      <right style="double"/>
      <top/>
      <bottom style="double"/>
    </border>
    <border>
      <left style="hair"/>
      <right style="hair"/>
      <top style="hair"/>
      <bottom style="hair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/>
      <diagonal style="hair"/>
    </border>
    <border diagonalUp="1">
      <left style="thin"/>
      <right style="thin"/>
      <top style="hair"/>
      <bottom style="thin"/>
      <diagonal style="hair"/>
    </border>
    <border>
      <left/>
      <right style="double"/>
      <top style="hair"/>
      <bottom style="double"/>
    </border>
    <border>
      <left style="thin"/>
      <right/>
      <top style="double"/>
      <bottom style="thin"/>
    </border>
    <border>
      <left style="thin"/>
      <right/>
      <top style="double"/>
      <bottom style="double"/>
    </border>
    <border>
      <left style="medium"/>
      <right style="double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 style="double"/>
      <bottom style="double"/>
    </border>
    <border>
      <left/>
      <right/>
      <top style="double"/>
      <bottom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 style="thin"/>
    </border>
    <border>
      <left style="thin"/>
      <right/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3" fillId="0" borderId="0">
      <alignment/>
      <protection/>
    </xf>
    <xf numFmtId="183" fontId="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98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2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9" fontId="4" fillId="22" borderId="12" xfId="0" applyNumberFormat="1" applyFont="1" applyFill="1" applyBorder="1" applyAlignment="1" applyProtection="1">
      <alignment/>
      <protection locked="0"/>
    </xf>
    <xf numFmtId="9" fontId="4" fillId="22" borderId="11" xfId="0" applyNumberFormat="1" applyFont="1" applyFill="1" applyBorder="1" applyAlignment="1" applyProtection="1">
      <alignment/>
      <protection locked="0"/>
    </xf>
    <xf numFmtId="9" fontId="4" fillId="22" borderId="13" xfId="0" applyNumberFormat="1" applyFont="1" applyFill="1" applyBorder="1" applyAlignment="1" applyProtection="1">
      <alignment/>
      <protection locked="0"/>
    </xf>
    <xf numFmtId="9" fontId="4" fillId="22" borderId="14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4" fillId="24" borderId="12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3" fontId="4" fillId="24" borderId="20" xfId="0" applyNumberFormat="1" applyFont="1" applyFill="1" applyBorder="1" applyAlignment="1">
      <alignment horizontal="right" vertical="center"/>
    </xf>
    <xf numFmtId="3" fontId="4" fillId="24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right" vertical="center"/>
    </xf>
    <xf numFmtId="3" fontId="4" fillId="24" borderId="11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49" fontId="4" fillId="0" borderId="26" xfId="0" applyNumberFormat="1" applyFont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2" fontId="4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 wrapText="1"/>
    </xf>
    <xf numFmtId="182" fontId="4" fillId="0" borderId="28" xfId="73" applyNumberFormat="1" applyFont="1" applyFill="1" applyBorder="1" applyAlignment="1" applyProtection="1">
      <alignment horizontal="center" vertical="center"/>
      <protection/>
    </xf>
    <xf numFmtId="182" fontId="4" fillId="0" borderId="10" xfId="73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36" xfId="73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82" fontId="4" fillId="0" borderId="0" xfId="73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4" fillId="24" borderId="39" xfId="0" applyFont="1" applyFill="1" applyBorder="1" applyAlignment="1">
      <alignment horizontal="right" vertical="center"/>
    </xf>
    <xf numFmtId="182" fontId="4" fillId="0" borderId="11" xfId="73" applyNumberFormat="1" applyFont="1" applyFill="1" applyBorder="1" applyAlignment="1" applyProtection="1">
      <alignment horizontal="left" wrapText="1"/>
      <protection/>
    </xf>
    <xf numFmtId="182" fontId="4" fillId="0" borderId="40" xfId="73" applyNumberFormat="1" applyFont="1" applyFill="1" applyBorder="1" applyAlignment="1" applyProtection="1">
      <alignment horizontal="center" vertical="center" wrapText="1"/>
      <protection/>
    </xf>
    <xf numFmtId="182" fontId="4" fillId="0" borderId="18" xfId="7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2" fontId="4" fillId="0" borderId="10" xfId="73" applyNumberFormat="1" applyFont="1" applyFill="1" applyBorder="1" applyAlignment="1" applyProtection="1">
      <alignment horizontal="left" vertical="center" wrapText="1"/>
      <protection/>
    </xf>
    <xf numFmtId="182" fontId="4" fillId="0" borderId="10" xfId="7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83" fontId="4" fillId="0" borderId="24" xfId="74" applyFont="1" applyFill="1" applyBorder="1" applyAlignment="1">
      <alignment horizontal="center" vertical="center" wrapText="1"/>
      <protection/>
    </xf>
    <xf numFmtId="183" fontId="4" fillId="0" borderId="19" xfId="74" applyFont="1" applyFill="1" applyBorder="1" applyAlignment="1">
      <alignment vertical="center" wrapText="1"/>
      <protection/>
    </xf>
    <xf numFmtId="183" fontId="4" fillId="0" borderId="19" xfId="74" applyFont="1" applyFill="1" applyBorder="1" applyAlignment="1">
      <alignment horizontal="center" vertical="center" wrapText="1"/>
      <protection/>
    </xf>
    <xf numFmtId="3" fontId="4" fillId="0" borderId="19" xfId="74" applyNumberFormat="1" applyFont="1" applyFill="1" applyBorder="1" applyAlignment="1">
      <alignment horizontal="center" vertical="center" wrapText="1"/>
      <protection/>
    </xf>
    <xf numFmtId="183" fontId="7" fillId="0" borderId="0" xfId="74" applyFont="1" applyFill="1" applyBorder="1" applyAlignment="1">
      <alignment vertical="center"/>
      <protection/>
    </xf>
    <xf numFmtId="183" fontId="4" fillId="0" borderId="0" xfId="7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184" fontId="4" fillId="0" borderId="0" xfId="74" applyNumberFormat="1" applyFont="1" applyFill="1" applyAlignment="1">
      <alignment vertical="center"/>
      <protection/>
    </xf>
    <xf numFmtId="49" fontId="4" fillId="0" borderId="22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2" fontId="4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4" borderId="41" xfId="0" applyFont="1" applyFill="1" applyBorder="1" applyAlignment="1">
      <alignment vertical="center"/>
    </xf>
    <xf numFmtId="0" fontId="4" fillId="24" borderId="42" xfId="0" applyFont="1" applyFill="1" applyBorder="1" applyAlignment="1">
      <alignment vertical="center"/>
    </xf>
    <xf numFmtId="3" fontId="4" fillId="0" borderId="0" xfId="74" applyNumberFormat="1" applyFont="1" applyFill="1" applyAlignment="1">
      <alignment vertical="center"/>
      <protection/>
    </xf>
    <xf numFmtId="183" fontId="7" fillId="25" borderId="0" xfId="74" applyFont="1" applyFill="1" applyBorder="1" applyAlignment="1">
      <alignment vertical="center"/>
      <protection/>
    </xf>
    <xf numFmtId="183" fontId="4" fillId="25" borderId="0" xfId="74" applyFont="1" applyFill="1" applyBorder="1" applyAlignment="1">
      <alignment horizontal="right" vertical="center"/>
      <protection/>
    </xf>
    <xf numFmtId="0" fontId="4" fillId="24" borderId="27" xfId="0" applyFont="1" applyFill="1" applyBorder="1" applyAlignment="1">
      <alignment horizontal="center" vertical="center"/>
    </xf>
    <xf numFmtId="183" fontId="4" fillId="24" borderId="43" xfId="74" applyFont="1" applyFill="1" applyBorder="1" applyAlignment="1">
      <alignment vertical="center"/>
      <protection/>
    </xf>
    <xf numFmtId="0" fontId="4" fillId="24" borderId="37" xfId="0" applyFont="1" applyFill="1" applyBorder="1" applyAlignment="1">
      <alignment horizontal="center" vertical="center"/>
    </xf>
    <xf numFmtId="183" fontId="4" fillId="24" borderId="41" xfId="74" applyFont="1" applyFill="1" applyBorder="1" applyAlignment="1">
      <alignment vertical="center"/>
      <protection/>
    </xf>
    <xf numFmtId="0" fontId="4" fillId="24" borderId="38" xfId="0" applyFont="1" applyFill="1" applyBorder="1" applyAlignment="1">
      <alignment horizontal="center" vertical="center"/>
    </xf>
    <xf numFmtId="3" fontId="4" fillId="24" borderId="44" xfId="0" applyNumberFormat="1" applyFont="1" applyFill="1" applyBorder="1" applyAlignment="1">
      <alignment vertical="center"/>
    </xf>
    <xf numFmtId="10" fontId="4" fillId="0" borderId="19" xfId="0" applyNumberFormat="1" applyFont="1" applyFill="1" applyBorder="1" applyAlignment="1">
      <alignment horizontal="right" vertical="center"/>
    </xf>
    <xf numFmtId="0" fontId="4" fillId="24" borderId="29" xfId="0" applyFont="1" applyFill="1" applyBorder="1" applyAlignment="1">
      <alignment horizontal="center" vertical="center" wrapText="1"/>
    </xf>
    <xf numFmtId="3" fontId="4" fillId="24" borderId="45" xfId="0" applyNumberFormat="1" applyFont="1" applyFill="1" applyBorder="1" applyAlignment="1">
      <alignment horizontal="right" vertical="center"/>
    </xf>
    <xf numFmtId="3" fontId="4" fillId="24" borderId="46" xfId="0" applyNumberFormat="1" applyFont="1" applyFill="1" applyBorder="1" applyAlignment="1">
      <alignment horizontal="right" vertical="center"/>
    </xf>
    <xf numFmtId="3" fontId="4" fillId="24" borderId="47" xfId="0" applyNumberFormat="1" applyFont="1" applyFill="1" applyBorder="1" applyAlignment="1">
      <alignment horizontal="right" vertical="center"/>
    </xf>
    <xf numFmtId="3" fontId="4" fillId="24" borderId="48" xfId="0" applyNumberFormat="1" applyFont="1" applyFill="1" applyBorder="1" applyAlignment="1">
      <alignment horizontal="right" vertical="center"/>
    </xf>
    <xf numFmtId="3" fontId="4" fillId="24" borderId="4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182" fontId="4" fillId="0" borderId="36" xfId="73" applyNumberFormat="1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>
      <alignment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51" xfId="0" applyFont="1" applyBorder="1" applyAlignment="1">
      <alignment/>
    </xf>
    <xf numFmtId="3" fontId="9" fillId="0" borderId="5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/>
    </xf>
    <xf numFmtId="9" fontId="8" fillId="20" borderId="63" xfId="0" applyNumberFormat="1" applyFont="1" applyFill="1" applyBorder="1" applyAlignment="1">
      <alignment/>
    </xf>
    <xf numFmtId="3" fontId="8" fillId="20" borderId="64" xfId="0" applyNumberFormat="1" applyFont="1" applyFill="1" applyBorder="1" applyAlignment="1">
      <alignment/>
    </xf>
    <xf numFmtId="185" fontId="8" fillId="0" borderId="65" xfId="0" applyNumberFormat="1" applyFont="1" applyFill="1" applyBorder="1" applyAlignment="1">
      <alignment/>
    </xf>
    <xf numFmtId="3" fontId="8" fillId="0" borderId="66" xfId="0" applyNumberFormat="1" applyFont="1" applyBorder="1" applyAlignment="1">
      <alignment/>
    </xf>
    <xf numFmtId="185" fontId="8" fillId="0" borderId="67" xfId="0" applyNumberFormat="1" applyFont="1" applyFill="1" applyBorder="1" applyAlignment="1">
      <alignment/>
    </xf>
    <xf numFmtId="4" fontId="8" fillId="0" borderId="68" xfId="0" applyNumberFormat="1" applyFont="1" applyBorder="1" applyAlignment="1">
      <alignment/>
    </xf>
    <xf numFmtId="0" fontId="9" fillId="0" borderId="69" xfId="0" applyFont="1" applyBorder="1" applyAlignment="1">
      <alignment/>
    </xf>
    <xf numFmtId="184" fontId="8" fillId="0" borderId="70" xfId="0" applyNumberFormat="1" applyFont="1" applyFill="1" applyBorder="1" applyAlignment="1">
      <alignment horizontal="center"/>
    </xf>
    <xf numFmtId="3" fontId="9" fillId="0" borderId="71" xfId="0" applyNumberFormat="1" applyFont="1" applyBorder="1" applyAlignment="1">
      <alignment/>
    </xf>
    <xf numFmtId="0" fontId="8" fillId="0" borderId="71" xfId="0" applyFont="1" applyBorder="1" applyAlignment="1">
      <alignment/>
    </xf>
    <xf numFmtId="3" fontId="8" fillId="0" borderId="71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 horizontal="center"/>
    </xf>
    <xf numFmtId="3" fontId="8" fillId="0" borderId="65" xfId="0" applyNumberFormat="1" applyFont="1" applyBorder="1" applyAlignment="1">
      <alignment/>
    </xf>
    <xf numFmtId="0" fontId="8" fillId="0" borderId="75" xfId="0" applyFont="1" applyBorder="1" applyAlignment="1">
      <alignment/>
    </xf>
    <xf numFmtId="9" fontId="8" fillId="20" borderId="76" xfId="0" applyNumberFormat="1" applyFont="1" applyFill="1" applyBorder="1" applyAlignment="1">
      <alignment/>
    </xf>
    <xf numFmtId="3" fontId="8" fillId="20" borderId="22" xfId="0" applyNumberFormat="1" applyFont="1" applyFill="1" applyBorder="1" applyAlignment="1">
      <alignment/>
    </xf>
    <xf numFmtId="185" fontId="8" fillId="0" borderId="36" xfId="0" applyNumberFormat="1" applyFont="1" applyFill="1" applyBorder="1" applyAlignment="1">
      <alignment/>
    </xf>
    <xf numFmtId="3" fontId="8" fillId="0" borderId="77" xfId="0" applyNumberFormat="1" applyFont="1" applyBorder="1" applyAlignment="1">
      <alignment/>
    </xf>
    <xf numFmtId="0" fontId="8" fillId="0" borderId="78" xfId="0" applyFont="1" applyBorder="1" applyAlignment="1">
      <alignment/>
    </xf>
    <xf numFmtId="185" fontId="8" fillId="0" borderId="79" xfId="0" applyNumberFormat="1" applyFont="1" applyFill="1" applyBorder="1" applyAlignment="1">
      <alignment/>
    </xf>
    <xf numFmtId="3" fontId="8" fillId="0" borderId="80" xfId="0" applyNumberFormat="1" applyFont="1" applyBorder="1" applyAlignment="1">
      <alignment/>
    </xf>
    <xf numFmtId="185" fontId="8" fillId="0" borderId="73" xfId="0" applyNumberFormat="1" applyFont="1" applyFill="1" applyBorder="1" applyAlignment="1">
      <alignment/>
    </xf>
    <xf numFmtId="0" fontId="9" fillId="0" borderId="81" xfId="0" applyFont="1" applyBorder="1" applyAlignment="1">
      <alignment/>
    </xf>
    <xf numFmtId="9" fontId="9" fillId="0" borderId="82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84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77" xfId="0" applyNumberFormat="1" applyFont="1" applyFill="1" applyBorder="1" applyAlignment="1">
      <alignment horizontal="right" vertical="center" wrapText="1"/>
    </xf>
    <xf numFmtId="3" fontId="4" fillId="0" borderId="79" xfId="0" applyNumberFormat="1" applyFont="1" applyFill="1" applyBorder="1" applyAlignment="1" applyProtection="1">
      <alignment/>
      <protection/>
    </xf>
    <xf numFmtId="3" fontId="4" fillId="0" borderId="85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10" fontId="4" fillId="0" borderId="48" xfId="0" applyNumberFormat="1" applyFont="1" applyFill="1" applyBorder="1" applyAlignment="1" applyProtection="1">
      <alignment vertical="center"/>
      <protection locked="0"/>
    </xf>
    <xf numFmtId="10" fontId="4" fillId="0" borderId="12" xfId="0" applyNumberFormat="1" applyFont="1" applyFill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right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22" borderId="43" xfId="0" applyFont="1" applyFill="1" applyBorder="1" applyAlignment="1" applyProtection="1">
      <alignment vertical="center" wrapText="1"/>
      <protection locked="0"/>
    </xf>
    <xf numFmtId="0" fontId="4" fillId="22" borderId="86" xfId="0" applyFont="1" applyFill="1" applyBorder="1" applyAlignment="1" applyProtection="1">
      <alignment vertical="center" wrapText="1"/>
      <protection locked="0"/>
    </xf>
    <xf numFmtId="3" fontId="4" fillId="22" borderId="86" xfId="0" applyNumberFormat="1" applyFont="1" applyFill="1" applyBorder="1" applyAlignment="1" applyProtection="1">
      <alignment horizontal="right" vertical="center" wrapText="1"/>
      <protection locked="0"/>
    </xf>
    <xf numFmtId="3" fontId="7" fillId="22" borderId="86" xfId="0" applyNumberFormat="1" applyFont="1" applyFill="1" applyBorder="1" applyAlignment="1" applyProtection="1">
      <alignment horizontal="right" vertical="center"/>
      <protection locked="0"/>
    </xf>
    <xf numFmtId="3" fontId="4" fillId="22" borderId="86" xfId="0" applyNumberFormat="1" applyFont="1" applyFill="1" applyBorder="1" applyAlignment="1" applyProtection="1">
      <alignment horizontal="right" vertical="center"/>
      <protection locked="0"/>
    </xf>
    <xf numFmtId="3" fontId="4" fillId="22" borderId="43" xfId="0" applyNumberFormat="1" applyFont="1" applyFill="1" applyBorder="1" applyAlignment="1" applyProtection="1">
      <alignment horizontal="right" vertical="center"/>
      <protection locked="0"/>
    </xf>
    <xf numFmtId="3" fontId="4" fillId="22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88" xfId="0" applyNumberFormat="1" applyFont="1" applyFill="1" applyBorder="1" applyAlignment="1" applyProtection="1">
      <alignment horizontal="right" vertical="center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22" borderId="11" xfId="0" applyFont="1" applyFill="1" applyBorder="1" applyAlignment="1" applyProtection="1">
      <alignment vertical="center" wrapText="1"/>
      <protection locked="0"/>
    </xf>
    <xf numFmtId="0" fontId="4" fillId="22" borderId="89" xfId="0" applyFont="1" applyFill="1" applyBorder="1" applyAlignment="1" applyProtection="1">
      <alignment vertical="center" wrapText="1"/>
      <protection locked="0"/>
    </xf>
    <xf numFmtId="3" fontId="4" fillId="22" borderId="89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89" xfId="0" applyNumberFormat="1" applyFont="1" applyFill="1" applyBorder="1" applyAlignment="1" applyProtection="1">
      <alignment horizontal="right" vertical="center"/>
      <protection locked="0"/>
    </xf>
    <xf numFmtId="3" fontId="4" fillId="22" borderId="11" xfId="0" applyNumberFormat="1" applyFont="1" applyFill="1" applyBorder="1" applyAlignment="1" applyProtection="1">
      <alignment horizontal="right" vertical="center"/>
      <protection locked="0"/>
    </xf>
    <xf numFmtId="3" fontId="4" fillId="22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22" borderId="13" xfId="0" applyFont="1" applyFill="1" applyBorder="1" applyAlignment="1" applyProtection="1">
      <alignment vertical="center" wrapText="1"/>
      <protection locked="0"/>
    </xf>
    <xf numFmtId="0" fontId="4" fillId="22" borderId="91" xfId="0" applyFont="1" applyFill="1" applyBorder="1" applyAlignment="1" applyProtection="1">
      <alignment vertical="center" wrapText="1"/>
      <protection locked="0"/>
    </xf>
    <xf numFmtId="3" fontId="4" fillId="22" borderId="91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91" xfId="0" applyNumberFormat="1" applyFont="1" applyFill="1" applyBorder="1" applyAlignment="1" applyProtection="1">
      <alignment horizontal="right" vertical="center"/>
      <protection locked="0"/>
    </xf>
    <xf numFmtId="3" fontId="4" fillId="22" borderId="13" xfId="0" applyNumberFormat="1" applyFont="1" applyFill="1" applyBorder="1" applyAlignment="1" applyProtection="1">
      <alignment horizontal="right" vertical="center"/>
      <protection locked="0"/>
    </xf>
    <xf numFmtId="3" fontId="4" fillId="22" borderId="92" xfId="0" applyNumberFormat="1" applyFont="1" applyFill="1" applyBorder="1" applyAlignment="1" applyProtection="1">
      <alignment horizontal="right" vertical="center"/>
      <protection locked="0"/>
    </xf>
    <xf numFmtId="0" fontId="4" fillId="22" borderId="12" xfId="0" applyFont="1" applyFill="1" applyBorder="1" applyAlignment="1" applyProtection="1">
      <alignment vertical="center" wrapText="1"/>
      <protection locked="0"/>
    </xf>
    <xf numFmtId="0" fontId="4" fillId="22" borderId="93" xfId="0" applyFont="1" applyFill="1" applyBorder="1" applyAlignment="1" applyProtection="1">
      <alignment vertical="center" wrapText="1"/>
      <protection locked="0"/>
    </xf>
    <xf numFmtId="3" fontId="4" fillId="22" borderId="93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93" xfId="0" applyNumberFormat="1" applyFont="1" applyFill="1" applyBorder="1" applyAlignment="1" applyProtection="1">
      <alignment horizontal="right" vertical="center"/>
      <protection locked="0"/>
    </xf>
    <xf numFmtId="3" fontId="4" fillId="22" borderId="12" xfId="0" applyNumberFormat="1" applyFont="1" applyFill="1" applyBorder="1" applyAlignment="1" applyProtection="1">
      <alignment horizontal="right" vertical="center"/>
      <protection locked="0"/>
    </xf>
    <xf numFmtId="3" fontId="4" fillId="22" borderId="9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22" borderId="12" xfId="0" applyFont="1" applyFill="1" applyBorder="1" applyAlignment="1" applyProtection="1">
      <alignment wrapText="1"/>
      <protection locked="0"/>
    </xf>
    <xf numFmtId="0" fontId="4" fillId="22" borderId="11" xfId="0" applyFont="1" applyFill="1" applyBorder="1" applyAlignment="1" applyProtection="1">
      <alignment wrapText="1"/>
      <protection locked="0"/>
    </xf>
    <xf numFmtId="0" fontId="4" fillId="22" borderId="13" xfId="0" applyFont="1" applyFill="1" applyBorder="1" applyAlignment="1" applyProtection="1">
      <alignment wrapText="1"/>
      <protection locked="0"/>
    </xf>
    <xf numFmtId="0" fontId="4" fillId="22" borderId="14" xfId="0" applyFont="1" applyFill="1" applyBorder="1" applyAlignment="1" applyProtection="1">
      <alignment wrapText="1"/>
      <protection locked="0"/>
    </xf>
    <xf numFmtId="184" fontId="4" fillId="22" borderId="88" xfId="0" applyNumberFormat="1" applyFont="1" applyFill="1" applyBorder="1" applyAlignment="1" applyProtection="1">
      <alignment vertical="center"/>
      <protection locked="0"/>
    </xf>
    <xf numFmtId="3" fontId="4" fillId="22" borderId="46" xfId="0" applyNumberFormat="1" applyFont="1" applyFill="1" applyBorder="1" applyAlignment="1" applyProtection="1">
      <alignment horizontal="right" vertical="center"/>
      <protection locked="0"/>
    </xf>
    <xf numFmtId="3" fontId="4" fillId="22" borderId="48" xfId="0" applyNumberFormat="1" applyFont="1" applyFill="1" applyBorder="1" applyAlignment="1" applyProtection="1">
      <alignment horizontal="right" vertical="center"/>
      <protection locked="0"/>
    </xf>
    <xf numFmtId="3" fontId="4" fillId="22" borderId="9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2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46" xfId="0" applyNumberFormat="1" applyFont="1" applyFill="1" applyBorder="1" applyAlignment="1" applyProtection="1">
      <alignment horizontal="right" vertical="center" wrapText="1"/>
      <protection/>
    </xf>
    <xf numFmtId="3" fontId="4" fillId="0" borderId="48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3" fontId="4" fillId="0" borderId="95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3" fontId="4" fillId="0" borderId="96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18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3" fontId="4" fillId="22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41" xfId="0" applyNumberFormat="1" applyFont="1" applyFill="1" applyBorder="1" applyAlignment="1" applyProtection="1">
      <alignment horizontal="right" vertical="center" wrapText="1"/>
      <protection locked="0"/>
    </xf>
    <xf numFmtId="10" fontId="4" fillId="22" borderId="36" xfId="0" applyNumberFormat="1" applyFont="1" applyFill="1" applyBorder="1" applyAlignment="1" applyProtection="1">
      <alignment horizontal="right" vertical="center"/>
      <protection locked="0"/>
    </xf>
    <xf numFmtId="3" fontId="4" fillId="22" borderId="86" xfId="0" applyNumberFormat="1" applyFont="1" applyFill="1" applyBorder="1" applyAlignment="1" applyProtection="1">
      <alignment vertical="center" wrapText="1"/>
      <protection locked="0"/>
    </xf>
    <xf numFmtId="3" fontId="4" fillId="22" borderId="86" xfId="0" applyNumberFormat="1" applyFont="1" applyFill="1" applyBorder="1" applyAlignment="1" applyProtection="1">
      <alignment horizontal="center" vertical="center" wrapText="1"/>
      <protection locked="0"/>
    </xf>
    <xf numFmtId="3" fontId="7" fillId="22" borderId="86" xfId="0" applyNumberFormat="1" applyFont="1" applyFill="1" applyBorder="1" applyAlignment="1" applyProtection="1">
      <alignment vertical="center"/>
      <protection locked="0"/>
    </xf>
    <xf numFmtId="3" fontId="4" fillId="22" borderId="86" xfId="0" applyNumberFormat="1" applyFont="1" applyFill="1" applyBorder="1" applyAlignment="1" applyProtection="1">
      <alignment vertical="center"/>
      <protection locked="0"/>
    </xf>
    <xf numFmtId="3" fontId="4" fillId="22" borderId="43" xfId="0" applyNumberFormat="1" applyFont="1" applyFill="1" applyBorder="1" applyAlignment="1" applyProtection="1">
      <alignment vertical="center"/>
      <protection locked="0"/>
    </xf>
    <xf numFmtId="3" fontId="4" fillId="22" borderId="87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4" fillId="22" borderId="89" xfId="0" applyNumberFormat="1" applyFont="1" applyFill="1" applyBorder="1" applyAlignment="1" applyProtection="1">
      <alignment vertical="center" wrapText="1"/>
      <protection locked="0"/>
    </xf>
    <xf numFmtId="3" fontId="4" fillId="22" borderId="89" xfId="0" applyNumberFormat="1" applyFont="1" applyFill="1" applyBorder="1" applyAlignment="1" applyProtection="1">
      <alignment horizontal="center" vertical="center" wrapText="1"/>
      <protection locked="0"/>
    </xf>
    <xf numFmtId="3" fontId="4" fillId="22" borderId="91" xfId="0" applyNumberFormat="1" applyFont="1" applyFill="1" applyBorder="1" applyAlignment="1" applyProtection="1">
      <alignment vertical="center" wrapText="1"/>
      <protection locked="0"/>
    </xf>
    <xf numFmtId="3" fontId="4" fillId="22" borderId="91" xfId="0" applyNumberFormat="1" applyFont="1" applyFill="1" applyBorder="1" applyAlignment="1" applyProtection="1">
      <alignment horizontal="center" vertical="center" wrapText="1"/>
      <protection locked="0"/>
    </xf>
    <xf numFmtId="3" fontId="4" fillId="22" borderId="93" xfId="0" applyNumberFormat="1" applyFont="1" applyFill="1" applyBorder="1" applyAlignment="1" applyProtection="1">
      <alignment vertical="center" wrapText="1"/>
      <protection locked="0"/>
    </xf>
    <xf numFmtId="3" fontId="4" fillId="22" borderId="93" xfId="0" applyNumberFormat="1" applyFont="1" applyFill="1" applyBorder="1" applyAlignment="1" applyProtection="1">
      <alignment horizontal="center" vertical="center" wrapText="1"/>
      <protection locked="0"/>
    </xf>
    <xf numFmtId="3" fontId="4" fillId="22" borderId="93" xfId="0" applyNumberFormat="1" applyFont="1" applyFill="1" applyBorder="1" applyAlignment="1" applyProtection="1">
      <alignment vertical="center"/>
      <protection locked="0"/>
    </xf>
    <xf numFmtId="3" fontId="4" fillId="22" borderId="91" xfId="0" applyNumberFormat="1" applyFont="1" applyFill="1" applyBorder="1" applyAlignment="1" applyProtection="1">
      <alignment vertical="center"/>
      <protection locked="0"/>
    </xf>
    <xf numFmtId="49" fontId="4" fillId="24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84" xfId="0" applyNumberFormat="1" applyFont="1" applyFill="1" applyBorder="1" applyAlignment="1" applyProtection="1">
      <alignment horizontal="right" vertical="center" wrapTex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4" fillId="0" borderId="77" xfId="0" applyNumberFormat="1" applyFont="1" applyFill="1" applyBorder="1" applyAlignment="1" applyProtection="1">
      <alignment horizontal="right" vertical="center" wrapText="1"/>
      <protection/>
    </xf>
    <xf numFmtId="3" fontId="4" fillId="0" borderId="34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30" xfId="0" applyNumberFormat="1" applyFont="1" applyFill="1" applyBorder="1" applyAlignment="1" applyProtection="1">
      <alignment horizontal="right" vertical="center"/>
      <protection/>
    </xf>
    <xf numFmtId="3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3" fontId="4" fillId="22" borderId="19" xfId="0" applyNumberFormat="1" applyFont="1" applyFill="1" applyBorder="1" applyAlignment="1" applyProtection="1">
      <alignment horizontal="right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4" fillId="24" borderId="11" xfId="0" applyFont="1" applyFill="1" applyBorder="1" applyAlignment="1">
      <alignment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97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98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left" wrapText="1"/>
      <protection/>
    </xf>
    <xf numFmtId="3" fontId="4" fillId="0" borderId="99" xfId="0" applyNumberFormat="1" applyFont="1" applyFill="1" applyBorder="1" applyAlignment="1" applyProtection="1">
      <alignment/>
      <protection/>
    </xf>
    <xf numFmtId="9" fontId="4" fillId="0" borderId="29" xfId="0" applyNumberFormat="1" applyFont="1" applyFill="1" applyBorder="1" applyAlignment="1" applyProtection="1">
      <alignment/>
      <protection/>
    </xf>
    <xf numFmtId="9" fontId="4" fillId="0" borderId="100" xfId="0" applyNumberFormat="1" applyFont="1" applyFill="1" applyBorder="1" applyAlignment="1" applyProtection="1">
      <alignment/>
      <protection/>
    </xf>
    <xf numFmtId="9" fontId="4" fillId="0" borderId="99" xfId="0" applyNumberFormat="1" applyFont="1" applyFill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3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9" fontId="4" fillId="0" borderId="10" xfId="0" applyNumberFormat="1" applyFont="1" applyFill="1" applyBorder="1" applyAlignment="1" applyProtection="1">
      <alignment/>
      <protection locked="0"/>
    </xf>
    <xf numFmtId="9" fontId="4" fillId="0" borderId="10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 locked="0"/>
    </xf>
    <xf numFmtId="9" fontId="4" fillId="0" borderId="102" xfId="0" applyNumberFormat="1" applyFont="1" applyFill="1" applyBorder="1" applyAlignment="1" applyProtection="1">
      <alignment/>
      <protection/>
    </xf>
    <xf numFmtId="0" fontId="4" fillId="22" borderId="41" xfId="0" applyFont="1" applyFill="1" applyBorder="1" applyAlignment="1" applyProtection="1">
      <alignment horizontal="left" vertical="center" wrapText="1"/>
      <protection/>
    </xf>
    <xf numFmtId="9" fontId="4" fillId="22" borderId="41" xfId="0" applyNumberFormat="1" applyFont="1" applyFill="1" applyBorder="1" applyAlignment="1" applyProtection="1">
      <alignment/>
      <protection locked="0"/>
    </xf>
    <xf numFmtId="9" fontId="4" fillId="0" borderId="103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04" xfId="0" applyFont="1" applyBorder="1" applyAlignment="1" applyProtection="1">
      <alignment horizontal="center"/>
      <protection/>
    </xf>
    <xf numFmtId="9" fontId="4" fillId="0" borderId="105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3" fontId="4" fillId="0" borderId="101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00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49" fontId="4" fillId="0" borderId="41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Fill="1" applyBorder="1" applyAlignment="1" applyProtection="1">
      <alignment wrapText="1"/>
      <protection/>
    </xf>
    <xf numFmtId="3" fontId="4" fillId="0" borderId="13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105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6" xfId="0" applyFont="1" applyBorder="1" applyAlignment="1" applyProtection="1">
      <alignment vertical="center" wrapText="1"/>
      <protection/>
    </xf>
    <xf numFmtId="0" fontId="4" fillId="24" borderId="11" xfId="0" applyFont="1" applyFill="1" applyBorder="1" applyAlignment="1">
      <alignment horizontal="center" vertical="center" wrapText="1"/>
    </xf>
    <xf numFmtId="0" fontId="4" fillId="0" borderId="42" xfId="0" applyFont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4" fillId="22" borderId="11" xfId="0" applyNumberFormat="1" applyFont="1" applyFill="1" applyBorder="1" applyAlignment="1">
      <alignment horizontal="right" vertical="center"/>
    </xf>
    <xf numFmtId="3" fontId="4" fillId="22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>
      <alignment vertical="center"/>
    </xf>
    <xf numFmtId="3" fontId="4" fillId="24" borderId="36" xfId="0" applyNumberFormat="1" applyFont="1" applyFill="1" applyBorder="1" applyAlignment="1" applyProtection="1">
      <alignment horizontal="right" vertical="center"/>
      <protection locked="0"/>
    </xf>
    <xf numFmtId="4" fontId="4" fillId="22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10" fontId="4" fillId="22" borderId="11" xfId="0" applyNumberFormat="1" applyFont="1" applyFill="1" applyBorder="1" applyAlignment="1">
      <alignment horizontal="right" vertical="center"/>
    </xf>
    <xf numFmtId="3" fontId="4" fillId="22" borderId="13" xfId="0" applyNumberFormat="1" applyFont="1" applyFill="1" applyBorder="1" applyAlignment="1">
      <alignment horizontal="right" vertical="center"/>
    </xf>
    <xf numFmtId="9" fontId="4" fillId="0" borderId="106" xfId="0" applyNumberFormat="1" applyFont="1" applyFill="1" applyBorder="1" applyAlignment="1" applyProtection="1">
      <alignment/>
      <protection/>
    </xf>
    <xf numFmtId="9" fontId="4" fillId="0" borderId="10" xfId="0" applyNumberFormat="1" applyFont="1" applyFill="1" applyBorder="1" applyAlignment="1" applyProtection="1">
      <alignment horizontal="right" vertical="center" wrapText="1"/>
      <protection/>
    </xf>
    <xf numFmtId="9" fontId="4" fillId="0" borderId="12" xfId="0" applyNumberFormat="1" applyFont="1" applyFill="1" applyBorder="1" applyAlignment="1" applyProtection="1">
      <alignment horizontal="right" vertical="center" wrapText="1"/>
      <protection/>
    </xf>
    <xf numFmtId="9" fontId="4" fillId="0" borderId="11" xfId="0" applyNumberFormat="1" applyFont="1" applyFill="1" applyBorder="1" applyAlignment="1" applyProtection="1">
      <alignment horizontal="right" vertical="center" wrapText="1"/>
      <protection/>
    </xf>
    <xf numFmtId="9" fontId="4" fillId="22" borderId="11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3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41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10" fontId="4" fillId="22" borderId="13" xfId="0" applyNumberFormat="1" applyFont="1" applyFill="1" applyBorder="1" applyAlignment="1">
      <alignment horizontal="right" vertical="center"/>
    </xf>
    <xf numFmtId="3" fontId="4" fillId="22" borderId="41" xfId="0" applyNumberFormat="1" applyFont="1" applyFill="1" applyBorder="1" applyAlignment="1">
      <alignment horizontal="right" vertical="center"/>
    </xf>
    <xf numFmtId="3" fontId="4" fillId="0" borderId="87" xfId="74" applyNumberFormat="1" applyFont="1" applyFill="1" applyBorder="1" applyAlignment="1" applyProtection="1">
      <alignment vertical="center"/>
      <protection locked="0"/>
    </xf>
    <xf numFmtId="3" fontId="4" fillId="0" borderId="107" xfId="74" applyNumberFormat="1" applyFont="1" applyFill="1" applyBorder="1" applyAlignment="1" applyProtection="1">
      <alignment vertical="center"/>
      <protection locked="0"/>
    </xf>
    <xf numFmtId="184" fontId="4" fillId="0" borderId="88" xfId="74" applyNumberFormat="1" applyFont="1" applyFill="1" applyBorder="1" applyAlignment="1" applyProtection="1">
      <alignment vertical="center"/>
      <protection locked="0"/>
    </xf>
    <xf numFmtId="184" fontId="4" fillId="0" borderId="96" xfId="74" applyNumberFormat="1" applyFont="1" applyFill="1" applyBorder="1" applyAlignment="1" applyProtection="1">
      <alignment vertical="center"/>
      <protection locked="0"/>
    </xf>
    <xf numFmtId="184" fontId="4" fillId="24" borderId="108" xfId="0" applyNumberFormat="1" applyFont="1" applyFill="1" applyBorder="1" applyAlignment="1">
      <alignment vertical="center"/>
    </xf>
    <xf numFmtId="188" fontId="4" fillId="0" borderId="34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/>
    </xf>
    <xf numFmtId="49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30" xfId="0" applyNumberFormat="1" applyFont="1" applyBorder="1" applyAlignment="1" applyProtection="1">
      <alignment horizontal="center" vertical="center" wrapText="1"/>
      <protection/>
    </xf>
    <xf numFmtId="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22" borderId="11" xfId="0" applyNumberFormat="1" applyFont="1" applyFill="1" applyBorder="1" applyAlignment="1" applyProtection="1">
      <alignment/>
      <protection locked="0"/>
    </xf>
    <xf numFmtId="1" fontId="4" fillId="22" borderId="13" xfId="0" applyNumberFormat="1" applyFont="1" applyFill="1" applyBorder="1" applyAlignment="1" applyProtection="1">
      <alignment/>
      <protection locked="0"/>
    </xf>
    <xf numFmtId="1" fontId="4" fillId="22" borderId="41" xfId="0" applyNumberFormat="1" applyFont="1" applyFill="1" applyBorder="1" applyAlignment="1" applyProtection="1">
      <alignment/>
      <protection locked="0"/>
    </xf>
    <xf numFmtId="1" fontId="4" fillId="22" borderId="12" xfId="0" applyNumberFormat="1" applyFont="1" applyFill="1" applyBorder="1" applyAlignment="1" applyProtection="1">
      <alignment/>
      <protection locked="0"/>
    </xf>
    <xf numFmtId="1" fontId="4" fillId="22" borderId="14" xfId="0" applyNumberFormat="1" applyFont="1" applyFill="1" applyBorder="1" applyAlignment="1" applyProtection="1">
      <alignment/>
      <protection locked="0"/>
    </xf>
    <xf numFmtId="3" fontId="4" fillId="22" borderId="12" xfId="0" applyNumberFormat="1" applyFont="1" applyFill="1" applyBorder="1" applyAlignment="1" applyProtection="1">
      <alignment/>
      <protection locked="0"/>
    </xf>
    <xf numFmtId="3" fontId="4" fillId="22" borderId="11" xfId="0" applyNumberFormat="1" applyFont="1" applyFill="1" applyBorder="1" applyAlignment="1" applyProtection="1">
      <alignment/>
      <protection locked="0"/>
    </xf>
    <xf numFmtId="3" fontId="4" fillId="22" borderId="1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horizontal="right" vertical="center"/>
      <protection/>
    </xf>
    <xf numFmtId="3" fontId="4" fillId="0" borderId="48" xfId="0" applyNumberFormat="1" applyFont="1" applyFill="1" applyBorder="1" applyAlignment="1" applyProtection="1">
      <alignment horizontal="right" vertical="center"/>
      <protection/>
    </xf>
    <xf numFmtId="3" fontId="4" fillId="24" borderId="0" xfId="0" applyNumberFormat="1" applyFont="1" applyFill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right" vertical="center"/>
      <protection/>
    </xf>
    <xf numFmtId="0" fontId="4" fillId="24" borderId="109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1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11" xfId="0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24" borderId="111" xfId="0" applyFont="1" applyFill="1" applyBorder="1" applyAlignment="1">
      <alignment horizontal="center" vertical="center"/>
    </xf>
    <xf numFmtId="0" fontId="4" fillId="24" borderId="1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187" fontId="4" fillId="24" borderId="0" xfId="0" applyNumberFormat="1" applyFont="1" applyFill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horizontal="center" vertical="center" wrapText="1"/>
    </xf>
    <xf numFmtId="3" fontId="4" fillId="22" borderId="48" xfId="0" applyNumberFormat="1" applyFont="1" applyFill="1" applyBorder="1" applyAlignment="1">
      <alignment vertical="center"/>
    </xf>
    <xf numFmtId="3" fontId="4" fillId="22" borderId="96" xfId="0" applyNumberFormat="1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13" xfId="0" applyFont="1" applyFill="1" applyBorder="1" applyAlignment="1" applyProtection="1">
      <alignment horizontal="center" vertical="center" wrapText="1"/>
      <protection/>
    </xf>
    <xf numFmtId="3" fontId="4" fillId="0" borderId="88" xfId="0" applyNumberFormat="1" applyFont="1" applyFill="1" applyBorder="1" applyAlignment="1" applyProtection="1">
      <alignment horizontal="right"/>
      <protection/>
    </xf>
    <xf numFmtId="3" fontId="4" fillId="0" borderId="48" xfId="0" applyNumberFormat="1" applyFont="1" applyFill="1" applyBorder="1" applyAlignment="1" applyProtection="1">
      <alignment horizontal="right"/>
      <protection/>
    </xf>
    <xf numFmtId="184" fontId="4" fillId="0" borderId="48" xfId="0" applyNumberFormat="1" applyFont="1" applyFill="1" applyBorder="1" applyAlignment="1" applyProtection="1">
      <alignment horizontal="right"/>
      <protection/>
    </xf>
    <xf numFmtId="3" fontId="4" fillId="0" borderId="48" xfId="0" applyNumberFormat="1" applyFont="1" applyFill="1" applyBorder="1" applyAlignment="1">
      <alignment horizontal="right"/>
    </xf>
    <xf numFmtId="186" fontId="4" fillId="24" borderId="0" xfId="0" applyNumberFormat="1" applyFont="1" applyFill="1" applyAlignment="1" applyProtection="1">
      <alignment vertical="center"/>
      <protection/>
    </xf>
    <xf numFmtId="3" fontId="4" fillId="26" borderId="46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4" fillId="24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62" applyFont="1">
      <alignment/>
      <protection/>
    </xf>
    <xf numFmtId="0" fontId="46" fillId="0" borderId="0" xfId="62" applyFont="1" applyAlignment="1">
      <alignment horizontal="center"/>
      <protection/>
    </xf>
    <xf numFmtId="49" fontId="45" fillId="24" borderId="0" xfId="62" applyNumberFormat="1" applyFont="1" applyFill="1" applyBorder="1" applyAlignment="1">
      <alignment horizontal="center" vertical="center" wrapText="1"/>
      <protection/>
    </xf>
    <xf numFmtId="0" fontId="45" fillId="24" borderId="0" xfId="62" applyFont="1" applyFill="1" applyBorder="1">
      <alignment/>
      <protection/>
    </xf>
    <xf numFmtId="3" fontId="45" fillId="24" borderId="0" xfId="65" applyNumberFormat="1" applyFont="1" applyFill="1" applyBorder="1" applyAlignment="1">
      <alignment horizontal="right"/>
      <protection/>
    </xf>
    <xf numFmtId="49" fontId="45" fillId="24" borderId="0" xfId="62" applyNumberFormat="1" applyFont="1" applyFill="1" applyAlignment="1">
      <alignment horizontal="center" vertical="center"/>
      <protection/>
    </xf>
    <xf numFmtId="0" fontId="45" fillId="24" borderId="0" xfId="65" applyFont="1" applyFill="1">
      <alignment/>
      <protection/>
    </xf>
    <xf numFmtId="3" fontId="45" fillId="24" borderId="0" xfId="65" applyNumberFormat="1" applyFont="1" applyFill="1" applyAlignment="1">
      <alignment horizontal="center"/>
      <protection/>
    </xf>
    <xf numFmtId="0" fontId="45" fillId="24" borderId="0" xfId="62" applyFont="1" applyFill="1">
      <alignment/>
      <protection/>
    </xf>
    <xf numFmtId="3" fontId="45" fillId="0" borderId="0" xfId="62" applyNumberFormat="1" applyFont="1">
      <alignment/>
      <protection/>
    </xf>
    <xf numFmtId="0" fontId="45" fillId="24" borderId="0" xfId="62" applyFont="1" applyFill="1" applyBorder="1" applyAlignment="1">
      <alignment horizontal="center"/>
      <protection/>
    </xf>
    <xf numFmtId="3" fontId="47" fillId="24" borderId="0" xfId="62" applyNumberFormat="1" applyFont="1" applyFill="1" applyBorder="1">
      <alignment/>
      <protection/>
    </xf>
    <xf numFmtId="49" fontId="45" fillId="24" borderId="0" xfId="62" applyNumberFormat="1" applyFont="1" applyFill="1" applyAlignment="1">
      <alignment horizontal="left" vertical="center"/>
      <protection/>
    </xf>
    <xf numFmtId="2" fontId="45" fillId="24" borderId="0" xfId="62" applyNumberFormat="1" applyFont="1" applyFill="1">
      <alignment/>
      <protection/>
    </xf>
    <xf numFmtId="0" fontId="45" fillId="0" borderId="0" xfId="65" applyFont="1" applyBorder="1" applyAlignment="1">
      <alignment horizontal="center"/>
      <protection/>
    </xf>
    <xf numFmtId="0" fontId="45" fillId="24" borderId="10" xfId="65" applyFont="1" applyFill="1" applyBorder="1" applyAlignment="1">
      <alignment horizontal="center"/>
      <protection/>
    </xf>
    <xf numFmtId="0" fontId="45" fillId="24" borderId="29" xfId="65" applyFont="1" applyFill="1" applyBorder="1" applyAlignment="1">
      <alignment horizontal="center"/>
      <protection/>
    </xf>
    <xf numFmtId="0" fontId="45" fillId="0" borderId="0" xfId="65" applyFont="1" applyFill="1" applyBorder="1" applyAlignment="1">
      <alignment horizontal="center"/>
      <protection/>
    </xf>
    <xf numFmtId="0" fontId="45" fillId="0" borderId="10" xfId="65" applyFont="1" applyFill="1" applyBorder="1" applyAlignment="1">
      <alignment horizontal="center"/>
      <protection/>
    </xf>
    <xf numFmtId="0" fontId="45" fillId="0" borderId="29" xfId="65" applyFont="1" applyFill="1" applyBorder="1" applyAlignment="1">
      <alignment horizontal="center"/>
      <protection/>
    </xf>
    <xf numFmtId="189" fontId="45" fillId="0" borderId="0" xfId="62" applyNumberFormat="1" applyFont="1">
      <alignment/>
      <protection/>
    </xf>
    <xf numFmtId="0" fontId="46" fillId="24" borderId="16" xfId="62" applyFont="1" applyFill="1" applyBorder="1" applyAlignment="1">
      <alignment horizontal="center"/>
      <protection/>
    </xf>
    <xf numFmtId="0" fontId="45" fillId="24" borderId="36" xfId="62" applyFont="1" applyFill="1" applyBorder="1">
      <alignment/>
      <protection/>
    </xf>
    <xf numFmtId="0" fontId="45" fillId="24" borderId="35" xfId="65" applyFont="1" applyFill="1" applyBorder="1" applyAlignment="1">
      <alignment horizontal="center"/>
      <protection/>
    </xf>
    <xf numFmtId="0" fontId="45" fillId="24" borderId="32" xfId="65" applyFont="1" applyFill="1" applyBorder="1" applyAlignment="1">
      <alignment horizontal="center"/>
      <protection/>
    </xf>
    <xf numFmtId="3" fontId="45" fillId="0" borderId="11" xfId="65" applyNumberFormat="1" applyFont="1" applyFill="1" applyBorder="1" applyAlignment="1">
      <alignment horizontal="right" vertical="center"/>
      <protection/>
    </xf>
    <xf numFmtId="3" fontId="46" fillId="0" borderId="29" xfId="65" applyNumberFormat="1" applyFont="1" applyBorder="1">
      <alignment/>
      <protection/>
    </xf>
    <xf numFmtId="3" fontId="45" fillId="0" borderId="12" xfId="65" applyNumberFormat="1" applyFont="1" applyFill="1" applyBorder="1" applyAlignment="1">
      <alignment horizontal="right" vertical="center"/>
      <protection/>
    </xf>
    <xf numFmtId="3" fontId="45" fillId="0" borderId="32" xfId="65" applyNumberFormat="1" applyFont="1" applyBorder="1">
      <alignment/>
      <protection/>
    </xf>
    <xf numFmtId="3" fontId="45" fillId="24" borderId="10" xfId="65" applyNumberFormat="1" applyFont="1" applyFill="1" applyBorder="1">
      <alignment/>
      <protection/>
    </xf>
    <xf numFmtId="3" fontId="46" fillId="0" borderId="10" xfId="65" applyNumberFormat="1" applyFont="1" applyFill="1" applyBorder="1">
      <alignment/>
      <protection/>
    </xf>
    <xf numFmtId="3" fontId="45" fillId="27" borderId="12" xfId="62" applyNumberFormat="1" applyFont="1" applyFill="1" applyBorder="1" applyAlignment="1">
      <alignment horizontal="right"/>
      <protection/>
    </xf>
    <xf numFmtId="3" fontId="46" fillId="0" borderId="35" xfId="65" applyNumberFormat="1" applyFont="1" applyFill="1" applyBorder="1">
      <alignment/>
      <protection/>
    </xf>
    <xf numFmtId="3" fontId="46" fillId="0" borderId="32" xfId="65" applyNumberFormat="1" applyFont="1" applyBorder="1">
      <alignment/>
      <protection/>
    </xf>
    <xf numFmtId="3" fontId="45" fillId="27" borderId="11" xfId="62" applyNumberFormat="1" applyFont="1" applyFill="1" applyBorder="1" applyAlignment="1">
      <alignment horizontal="right"/>
      <protection/>
    </xf>
    <xf numFmtId="3" fontId="45" fillId="28" borderId="11" xfId="62" applyNumberFormat="1" applyFont="1" applyFill="1" applyBorder="1" applyAlignment="1">
      <alignment horizontal="right"/>
      <protection/>
    </xf>
    <xf numFmtId="187" fontId="45" fillId="28" borderId="11" xfId="62" applyNumberFormat="1" applyFont="1" applyFill="1" applyBorder="1" applyAlignment="1">
      <alignment horizontal="right"/>
      <protection/>
    </xf>
    <xf numFmtId="4" fontId="45" fillId="28" borderId="79" xfId="62" applyNumberFormat="1" applyFont="1" applyFill="1" applyBorder="1" applyAlignment="1">
      <alignment horizontal="right"/>
      <protection/>
    </xf>
    <xf numFmtId="0" fontId="46" fillId="24" borderId="79" xfId="62" applyFont="1" applyFill="1" applyBorder="1">
      <alignment/>
      <protection/>
    </xf>
    <xf numFmtId="0" fontId="46" fillId="24" borderId="10" xfId="62" applyFont="1" applyFill="1" applyBorder="1" applyAlignment="1">
      <alignment horizontal="center"/>
      <protection/>
    </xf>
    <xf numFmtId="3" fontId="46" fillId="24" borderId="10" xfId="65" applyNumberFormat="1" applyFont="1" applyFill="1" applyBorder="1">
      <alignment/>
      <protection/>
    </xf>
    <xf numFmtId="3" fontId="46" fillId="24" borderId="29" xfId="65" applyNumberFormat="1" applyFont="1" applyFill="1" applyBorder="1">
      <alignment/>
      <protection/>
    </xf>
    <xf numFmtId="3" fontId="45" fillId="0" borderId="13" xfId="65" applyNumberFormat="1" applyFont="1" applyFill="1" applyBorder="1" applyAlignment="1">
      <alignment horizontal="right" vertical="center"/>
      <protection/>
    </xf>
    <xf numFmtId="0" fontId="46" fillId="24" borderId="114" xfId="62" applyFont="1" applyFill="1" applyBorder="1" applyAlignment="1">
      <alignment horizontal="left"/>
      <protection/>
    </xf>
    <xf numFmtId="0" fontId="45" fillId="24" borderId="22" xfId="62" applyFont="1" applyFill="1" applyBorder="1">
      <alignment/>
      <protection/>
    </xf>
    <xf numFmtId="3" fontId="46" fillId="24" borderId="35" xfId="65" applyNumberFormat="1" applyFont="1" applyFill="1" applyBorder="1">
      <alignment/>
      <protection/>
    </xf>
    <xf numFmtId="3" fontId="46" fillId="24" borderId="32" xfId="65" applyNumberFormat="1" applyFont="1" applyFill="1" applyBorder="1">
      <alignment/>
      <protection/>
    </xf>
    <xf numFmtId="3" fontId="45" fillId="0" borderId="10" xfId="65" applyNumberFormat="1" applyFont="1" applyFill="1" applyBorder="1" applyAlignment="1">
      <alignment horizontal="right" vertical="center"/>
      <protection/>
    </xf>
    <xf numFmtId="3" fontId="45" fillId="0" borderId="29" xfId="65" applyNumberFormat="1" applyFont="1" applyBorder="1">
      <alignment/>
      <protection/>
    </xf>
    <xf numFmtId="190" fontId="45" fillId="22" borderId="11" xfId="62" applyNumberFormat="1" applyFont="1" applyFill="1" applyBorder="1" applyAlignment="1">
      <alignment/>
      <protection/>
    </xf>
    <xf numFmtId="190" fontId="45" fillId="22" borderId="41" xfId="62" applyNumberFormat="1" applyFont="1" applyFill="1" applyBorder="1" applyAlignment="1">
      <alignment/>
      <protection/>
    </xf>
    <xf numFmtId="0" fontId="45" fillId="0" borderId="35" xfId="62" applyFont="1" applyFill="1" applyBorder="1">
      <alignment/>
      <protection/>
    </xf>
    <xf numFmtId="0" fontId="45" fillId="0" borderId="10" xfId="62" applyFont="1" applyFill="1" applyBorder="1">
      <alignment/>
      <protection/>
    </xf>
    <xf numFmtId="3" fontId="45" fillId="0" borderId="41" xfId="65" applyNumberFormat="1" applyFont="1" applyFill="1" applyBorder="1" applyAlignment="1">
      <alignment horizontal="right" vertical="center"/>
      <protection/>
    </xf>
    <xf numFmtId="3" fontId="45" fillId="0" borderId="115" xfId="65" applyNumberFormat="1" applyFont="1" applyBorder="1">
      <alignment/>
      <protection/>
    </xf>
    <xf numFmtId="0" fontId="45" fillId="0" borderId="39" xfId="62" applyFont="1" applyBorder="1">
      <alignment/>
      <protection/>
    </xf>
    <xf numFmtId="3" fontId="46" fillId="0" borderId="42" xfId="65" applyNumberFormat="1" applyFont="1" applyFill="1" applyBorder="1" applyAlignment="1">
      <alignment horizontal="right" vertical="center"/>
      <protection/>
    </xf>
    <xf numFmtId="3" fontId="46" fillId="24" borderId="108" xfId="65" applyNumberFormat="1" applyFont="1" applyFill="1" applyBorder="1" applyAlignment="1">
      <alignment horizontal="right" vertical="center"/>
      <protection/>
    </xf>
    <xf numFmtId="188" fontId="45" fillId="0" borderId="0" xfId="62" applyNumberFormat="1" applyFont="1">
      <alignment/>
      <protection/>
    </xf>
    <xf numFmtId="49" fontId="45" fillId="24" borderId="0" xfId="62" applyNumberFormat="1" applyFont="1" applyFill="1" applyBorder="1" applyAlignment="1">
      <alignment horizontal="center" vertical="center"/>
      <protection/>
    </xf>
    <xf numFmtId="0" fontId="45" fillId="24" borderId="0" xfId="65" applyFont="1" applyFill="1" applyBorder="1" applyAlignment="1">
      <alignment horizontal="center"/>
      <protection/>
    </xf>
    <xf numFmtId="3" fontId="46" fillId="24" borderId="0" xfId="65" applyNumberFormat="1" applyFont="1" applyFill="1" applyBorder="1" applyAlignment="1">
      <alignment horizontal="right" vertical="center"/>
      <protection/>
    </xf>
    <xf numFmtId="3" fontId="46" fillId="0" borderId="0" xfId="65" applyNumberFormat="1" applyFont="1" applyFill="1" applyBorder="1" applyAlignment="1">
      <alignment horizontal="right" vertical="center"/>
      <protection/>
    </xf>
    <xf numFmtId="49" fontId="45" fillId="0" borderId="0" xfId="62" applyNumberFormat="1" applyFont="1" applyBorder="1" applyAlignment="1">
      <alignment horizontal="center" vertical="center"/>
      <protection/>
    </xf>
    <xf numFmtId="3" fontId="45" fillId="24" borderId="0" xfId="65" applyNumberFormat="1" applyFont="1" applyFill="1" applyBorder="1" applyAlignment="1">
      <alignment horizontal="right" vertical="center"/>
      <protection/>
    </xf>
    <xf numFmtId="0" fontId="45" fillId="0" borderId="0" xfId="62" applyFont="1" applyBorder="1">
      <alignment/>
      <protection/>
    </xf>
    <xf numFmtId="3" fontId="45" fillId="0" borderId="0" xfId="62" applyNumberFormat="1" applyFont="1" applyBorder="1">
      <alignment/>
      <protection/>
    </xf>
    <xf numFmtId="3" fontId="46" fillId="0" borderId="0" xfId="62" applyNumberFormat="1" applyFont="1" applyBorder="1">
      <alignment/>
      <protection/>
    </xf>
    <xf numFmtId="0" fontId="45" fillId="24" borderId="0" xfId="62" applyFont="1" applyFill="1" applyAlignment="1">
      <alignment vertical="center"/>
      <protection/>
    </xf>
    <xf numFmtId="0" fontId="45" fillId="24" borderId="11" xfId="65" applyFont="1" applyFill="1" applyBorder="1" applyAlignment="1">
      <alignment horizontal="center"/>
      <protection/>
    </xf>
    <xf numFmtId="3" fontId="45" fillId="24" borderId="0" xfId="62" applyNumberFormat="1" applyFont="1" applyFill="1" applyBorder="1" applyAlignment="1">
      <alignment vertical="center"/>
      <protection/>
    </xf>
    <xf numFmtId="0" fontId="45" fillId="24" borderId="11" xfId="62" applyFont="1" applyFill="1" applyBorder="1" applyAlignment="1">
      <alignment horizontal="center" vertical="center"/>
      <protection/>
    </xf>
    <xf numFmtId="3" fontId="45" fillId="24" borderId="19" xfId="62" applyNumberFormat="1" applyFont="1" applyFill="1" applyBorder="1" applyAlignment="1">
      <alignment horizontal="right" vertical="center"/>
      <protection/>
    </xf>
    <xf numFmtId="3" fontId="46" fillId="29" borderId="0" xfId="65" applyNumberFormat="1" applyFont="1" applyFill="1" applyBorder="1" applyAlignment="1">
      <alignment horizontal="right" vertical="center"/>
      <protection/>
    </xf>
    <xf numFmtId="3" fontId="4" fillId="0" borderId="101" xfId="0" applyNumberFormat="1" applyFont="1" applyFill="1" applyBorder="1" applyAlignment="1">
      <alignment horizontal="right" vertical="center"/>
    </xf>
    <xf numFmtId="3" fontId="4" fillId="22" borderId="100" xfId="0" applyNumberFormat="1" applyFont="1" applyFill="1" applyBorder="1" applyAlignment="1" applyProtection="1">
      <alignment horizontal="right" vertical="center"/>
      <protection locked="0"/>
    </xf>
    <xf numFmtId="3" fontId="4" fillId="22" borderId="106" xfId="0" applyNumberFormat="1" applyFont="1" applyFill="1" applyBorder="1" applyAlignment="1" applyProtection="1">
      <alignment horizontal="right" vertical="center"/>
      <protection locked="0"/>
    </xf>
    <xf numFmtId="3" fontId="4" fillId="22" borderId="116" xfId="0" applyNumberFormat="1" applyFont="1" applyFill="1" applyBorder="1" applyAlignment="1" applyProtection="1">
      <alignment horizontal="right" vertical="center"/>
      <protection locked="0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17" xfId="0" applyNumberFormat="1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44" fillId="24" borderId="43" xfId="0" applyFont="1" applyFill="1" applyBorder="1" applyAlignment="1">
      <alignment vertical="center"/>
    </xf>
    <xf numFmtId="0" fontId="44" fillId="24" borderId="11" xfId="0" applyFont="1" applyFill="1" applyBorder="1" applyAlignment="1">
      <alignment vertical="center"/>
    </xf>
    <xf numFmtId="182" fontId="4" fillId="0" borderId="35" xfId="73" applyNumberFormat="1" applyFont="1" applyFill="1" applyBorder="1" applyAlignment="1" applyProtection="1">
      <alignment horizontal="center" vertical="center"/>
      <protection/>
    </xf>
    <xf numFmtId="0" fontId="44" fillId="24" borderId="28" xfId="0" applyFont="1" applyFill="1" applyBorder="1" applyAlignment="1">
      <alignment horizontal="center" vertical="center"/>
    </xf>
    <xf numFmtId="0" fontId="44" fillId="26" borderId="35" xfId="0" applyFont="1" applyFill="1" applyBorder="1" applyAlignment="1">
      <alignment horizontal="center" vertical="center"/>
    </xf>
    <xf numFmtId="10" fontId="44" fillId="29" borderId="43" xfId="0" applyNumberFormat="1" applyFont="1" applyFill="1" applyBorder="1" applyAlignment="1">
      <alignment vertical="center"/>
    </xf>
    <xf numFmtId="10" fontId="44" fillId="29" borderId="11" xfId="0" applyNumberFormat="1" applyFont="1" applyFill="1" applyBorder="1" applyAlignment="1">
      <alignment vertical="center"/>
    </xf>
    <xf numFmtId="10" fontId="4" fillId="24" borderId="90" xfId="0" applyNumberFormat="1" applyFont="1" applyFill="1" applyBorder="1" applyAlignment="1">
      <alignment vertical="center"/>
    </xf>
    <xf numFmtId="10" fontId="4" fillId="24" borderId="44" xfId="0" applyNumberFormat="1" applyFont="1" applyFill="1" applyBorder="1" applyAlignment="1">
      <alignment vertical="center"/>
    </xf>
    <xf numFmtId="10" fontId="4" fillId="24" borderId="108" xfId="0" applyNumberFormat="1" applyFont="1" applyFill="1" applyBorder="1" applyAlignment="1">
      <alignment vertical="center"/>
    </xf>
    <xf numFmtId="0" fontId="8" fillId="0" borderId="56" xfId="0" applyFont="1" applyBorder="1" applyAlignment="1">
      <alignment horizontal="center"/>
    </xf>
    <xf numFmtId="0" fontId="44" fillId="24" borderId="119" xfId="0" applyFont="1" applyFill="1" applyBorder="1" applyAlignment="1">
      <alignment horizontal="center" vertical="center" wrapText="1"/>
    </xf>
    <xf numFmtId="0" fontId="44" fillId="24" borderId="98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26" borderId="79" xfId="0" applyFont="1" applyFill="1" applyBorder="1" applyAlignment="1">
      <alignment horizontal="left" vertical="center" wrapText="1"/>
    </xf>
    <xf numFmtId="3" fontId="4" fillId="26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2" xfId="0" applyNumberFormat="1" applyFont="1" applyFill="1" applyBorder="1" applyAlignment="1" applyProtection="1">
      <alignment horizontal="right" vertical="center" wrapText="1"/>
      <protection locked="0"/>
    </xf>
    <xf numFmtId="0" fontId="45" fillId="24" borderId="11" xfId="0" applyFont="1" applyFill="1" applyBorder="1" applyAlignment="1">
      <alignment vertical="center" wrapText="1"/>
    </xf>
    <xf numFmtId="49" fontId="4" fillId="0" borderId="38" xfId="0" applyNumberFormat="1" applyFont="1" applyBorder="1" applyAlignment="1" applyProtection="1">
      <alignment horizontal="center" vertical="center"/>
      <protection/>
    </xf>
    <xf numFmtId="182" fontId="4" fillId="0" borderId="28" xfId="73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82" fontId="4" fillId="0" borderId="117" xfId="73" applyNumberFormat="1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82" fontId="4" fillId="0" borderId="120" xfId="73" applyNumberFormat="1" applyFont="1" applyFill="1" applyBorder="1" applyAlignment="1" applyProtection="1">
      <alignment horizontal="center" vertical="center" wrapText="1"/>
      <protection/>
    </xf>
    <xf numFmtId="0" fontId="4" fillId="0" borderId="121" xfId="0" applyFont="1" applyBorder="1" applyAlignment="1" applyProtection="1">
      <alignment horizontal="center" vertical="center" wrapText="1"/>
      <protection/>
    </xf>
    <xf numFmtId="9" fontId="4" fillId="26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26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2" xfId="0" applyNumberFormat="1" applyFont="1" applyFill="1" applyBorder="1" applyAlignment="1" applyProtection="1">
      <alignment/>
      <protection/>
    </xf>
    <xf numFmtId="49" fontId="4" fillId="0" borderId="27" xfId="0" applyNumberFormat="1" applyFont="1" applyBorder="1" applyAlignment="1">
      <alignment horizontal="center" vertical="center"/>
    </xf>
    <xf numFmtId="3" fontId="4" fillId="22" borderId="122" xfId="0" applyNumberFormat="1" applyFont="1" applyFill="1" applyBorder="1" applyAlignment="1" applyProtection="1">
      <alignment horizontal="right" vertical="center"/>
      <protection locked="0"/>
    </xf>
    <xf numFmtId="3" fontId="4" fillId="26" borderId="19" xfId="0" applyNumberFormat="1" applyFont="1" applyFill="1" applyBorder="1" applyAlignment="1" applyProtection="1">
      <alignment horizontal="right" vertical="center"/>
      <protection locked="0"/>
    </xf>
    <xf numFmtId="3" fontId="4" fillId="26" borderId="116" xfId="0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 applyProtection="1">
      <alignment vertical="center" wrapText="1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183" fontId="7" fillId="25" borderId="39" xfId="74" applyFont="1" applyFill="1" applyBorder="1" applyAlignment="1">
      <alignment vertical="center"/>
      <protection/>
    </xf>
    <xf numFmtId="0" fontId="4" fillId="0" borderId="39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5" xfId="0" applyNumberFormat="1" applyBorder="1" applyAlignment="1">
      <alignment/>
    </xf>
    <xf numFmtId="3" fontId="4" fillId="0" borderId="0" xfId="0" applyNumberFormat="1" applyFont="1" applyAlignment="1" applyProtection="1">
      <alignment vertical="center" wrapText="1"/>
      <protection/>
    </xf>
    <xf numFmtId="3" fontId="4" fillId="26" borderId="48" xfId="0" applyNumberFormat="1" applyFont="1" applyFill="1" applyBorder="1" applyAlignment="1" applyProtection="1">
      <alignment horizontal="right"/>
      <protection/>
    </xf>
    <xf numFmtId="3" fontId="27" fillId="0" borderId="105" xfId="0" applyNumberFormat="1" applyFont="1" applyFill="1" applyBorder="1" applyAlignment="1" applyProtection="1">
      <alignment horizontal="right"/>
      <protection/>
    </xf>
    <xf numFmtId="3" fontId="8" fillId="0" borderId="28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4" fillId="24" borderId="0" xfId="0" applyNumberFormat="1" applyFont="1" applyFill="1" applyAlignment="1">
      <alignment vertical="center"/>
    </xf>
    <xf numFmtId="10" fontId="4" fillId="0" borderId="34" xfId="0" applyNumberFormat="1" applyFont="1" applyFill="1" applyBorder="1" applyAlignment="1">
      <alignment vertical="center"/>
    </xf>
    <xf numFmtId="0" fontId="4" fillId="24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3" fontId="45" fillId="22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35" xfId="0" applyFont="1" applyFill="1" applyBorder="1" applyAlignment="1" applyProtection="1">
      <alignment vertical="center"/>
      <protection/>
    </xf>
    <xf numFmtId="0" fontId="45" fillId="26" borderId="11" xfId="0" applyFont="1" applyFill="1" applyBorder="1" applyAlignment="1">
      <alignment horizontal="left" vertical="center" wrapText="1"/>
    </xf>
    <xf numFmtId="10" fontId="4" fillId="29" borderId="48" xfId="0" applyNumberFormat="1" applyFont="1" applyFill="1" applyBorder="1" applyAlignment="1" applyProtection="1">
      <alignment horizontal="right" vertical="center"/>
      <protection/>
    </xf>
    <xf numFmtId="3" fontId="49" fillId="22" borderId="86" xfId="0" applyNumberFormat="1" applyFont="1" applyFill="1" applyBorder="1" applyAlignment="1" applyProtection="1">
      <alignment vertical="center"/>
      <protection locked="0"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91" fontId="8" fillId="0" borderId="123" xfId="0" applyNumberFormat="1" applyFont="1" applyBorder="1" applyAlignment="1">
      <alignment/>
    </xf>
    <xf numFmtId="191" fontId="8" fillId="0" borderId="68" xfId="0" applyNumberFormat="1" applyFont="1" applyBorder="1" applyAlignment="1">
      <alignment/>
    </xf>
    <xf numFmtId="191" fontId="8" fillId="0" borderId="124" xfId="0" applyNumberFormat="1" applyFont="1" applyBorder="1" applyAlignment="1">
      <alignment/>
    </xf>
    <xf numFmtId="191" fontId="8" fillId="0" borderId="125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4" fillId="0" borderId="34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2" fontId="4" fillId="0" borderId="0" xfId="73" applyNumberFormat="1" applyFont="1" applyFill="1" applyBorder="1" applyAlignment="1" applyProtection="1">
      <alignment vertical="center"/>
      <protection/>
    </xf>
    <xf numFmtId="49" fontId="45" fillId="24" borderId="15" xfId="62" applyNumberFormat="1" applyFont="1" applyFill="1" applyBorder="1" applyAlignment="1">
      <alignment horizontal="center" vertical="center" wrapText="1"/>
      <protection/>
    </xf>
    <xf numFmtId="10" fontId="4" fillId="26" borderId="107" xfId="0" applyNumberFormat="1" applyFont="1" applyFill="1" applyBorder="1" applyAlignment="1">
      <alignment vertical="center"/>
    </xf>
    <xf numFmtId="10" fontId="4" fillId="26" borderId="96" xfId="0" applyNumberFormat="1" applyFont="1" applyFill="1" applyBorder="1" applyAlignment="1">
      <alignment vertical="center"/>
    </xf>
    <xf numFmtId="0" fontId="4" fillId="0" borderId="97" xfId="0" applyFont="1" applyFill="1" applyBorder="1" applyAlignment="1">
      <alignment horizontal="center" vertical="center" wrapText="1"/>
    </xf>
    <xf numFmtId="182" fontId="4" fillId="0" borderId="40" xfId="73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182" fontId="4" fillId="0" borderId="126" xfId="73" applyNumberFormat="1" applyFont="1" applyFill="1" applyBorder="1" applyAlignment="1" applyProtection="1">
      <alignment horizontal="center" vertical="center" wrapText="1"/>
      <protection/>
    </xf>
    <xf numFmtId="49" fontId="4" fillId="24" borderId="127" xfId="0" applyNumberFormat="1" applyFont="1" applyFill="1" applyBorder="1" applyAlignment="1">
      <alignment horizontal="center" vertical="center"/>
    </xf>
    <xf numFmtId="0" fontId="44" fillId="24" borderId="93" xfId="0" applyFont="1" applyFill="1" applyBorder="1" applyAlignment="1">
      <alignment horizontal="center" vertical="center"/>
    </xf>
    <xf numFmtId="0" fontId="44" fillId="24" borderId="89" xfId="0" applyFont="1" applyFill="1" applyBorder="1" applyAlignment="1">
      <alignment horizontal="center" vertical="center"/>
    </xf>
    <xf numFmtId="0" fontId="44" fillId="24" borderId="91" xfId="0" applyFont="1" applyFill="1" applyBorder="1" applyAlignment="1">
      <alignment horizontal="center" vertical="center"/>
    </xf>
    <xf numFmtId="0" fontId="44" fillId="24" borderId="128" xfId="0" applyFont="1" applyFill="1" applyBorder="1" applyAlignment="1">
      <alignment horizontal="center" vertical="center"/>
    </xf>
    <xf numFmtId="0" fontId="44" fillId="24" borderId="89" xfId="0" applyFont="1" applyFill="1" applyBorder="1" applyAlignment="1">
      <alignment horizontal="center" vertical="center" wrapText="1"/>
    </xf>
    <xf numFmtId="0" fontId="44" fillId="24" borderId="9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24" borderId="0" xfId="66" applyFont="1" applyFill="1" applyAlignment="1">
      <alignment vertical="center"/>
      <protection/>
    </xf>
    <xf numFmtId="0" fontId="45" fillId="0" borderId="0" xfId="0" applyFont="1" applyFill="1" applyAlignment="1">
      <alignment horizontal="left" vertical="center"/>
    </xf>
    <xf numFmtId="49" fontId="45" fillId="0" borderId="0" xfId="0" applyNumberFormat="1" applyFont="1" applyFill="1" applyAlignment="1">
      <alignment vertical="center"/>
    </xf>
    <xf numFmtId="2" fontId="45" fillId="0" borderId="0" xfId="0" applyNumberFormat="1" applyFont="1" applyFill="1" applyAlignment="1" applyProtection="1">
      <alignment horizontal="left" vertical="center"/>
      <protection/>
    </xf>
    <xf numFmtId="2" fontId="45" fillId="0" borderId="0" xfId="0" applyNumberFormat="1" applyFont="1" applyFill="1" applyAlignment="1">
      <alignment horizontal="left" vertical="center"/>
    </xf>
    <xf numFmtId="0" fontId="45" fillId="24" borderId="0" xfId="66" applyFont="1" applyFill="1" applyAlignment="1">
      <alignment horizontal="left" vertical="center"/>
      <protection/>
    </xf>
    <xf numFmtId="0" fontId="45" fillId="0" borderId="0" xfId="0" applyFont="1" applyAlignment="1">
      <alignment horizontal="center" vertical="center"/>
    </xf>
    <xf numFmtId="0" fontId="45" fillId="24" borderId="0" xfId="66" applyFont="1" applyFill="1" applyAlignment="1">
      <alignment horizontal="center" vertical="center"/>
      <protection/>
    </xf>
    <xf numFmtId="182" fontId="45" fillId="24" borderId="0" xfId="73" applyNumberFormat="1" applyFont="1" applyFill="1" applyBorder="1" applyAlignment="1" applyProtection="1">
      <alignment horizontal="left" vertical="center"/>
      <protection/>
    </xf>
    <xf numFmtId="0" fontId="45" fillId="24" borderId="0" xfId="66" applyFont="1" applyFill="1" applyBorder="1" applyAlignment="1">
      <alignment horizontal="right" vertical="center"/>
      <protection/>
    </xf>
    <xf numFmtId="182" fontId="45" fillId="24" borderId="117" xfId="73" applyNumberFormat="1" applyFont="1" applyFill="1" applyBorder="1" applyAlignment="1" applyProtection="1">
      <alignment horizontal="center" vertical="center"/>
      <protection/>
    </xf>
    <xf numFmtId="1" fontId="45" fillId="24" borderId="115" xfId="66" applyNumberFormat="1" applyFont="1" applyFill="1" applyBorder="1" applyAlignment="1">
      <alignment horizontal="center" vertical="center" wrapText="1"/>
      <protection/>
    </xf>
    <xf numFmtId="0" fontId="45" fillId="24" borderId="27" xfId="66" applyFont="1" applyFill="1" applyBorder="1" applyAlignment="1">
      <alignment horizontal="center" vertical="center" wrapText="1"/>
      <protection/>
    </xf>
    <xf numFmtId="0" fontId="45" fillId="24" borderId="43" xfId="66" applyFont="1" applyFill="1" applyBorder="1" applyAlignment="1">
      <alignment horizontal="left" vertical="center" wrapText="1"/>
      <protection/>
    </xf>
    <xf numFmtId="3" fontId="45" fillId="22" borderId="88" xfId="73" applyNumberFormat="1" applyFont="1" applyFill="1" applyBorder="1" applyAlignment="1" applyProtection="1">
      <alignment horizontal="right" vertical="center"/>
      <protection/>
    </xf>
    <xf numFmtId="0" fontId="45" fillId="24" borderId="17" xfId="66" applyFont="1" applyFill="1" applyBorder="1" applyAlignment="1">
      <alignment horizontal="center" vertical="center"/>
      <protection/>
    </xf>
    <xf numFmtId="182" fontId="45" fillId="24" borderId="12" xfId="73" applyNumberFormat="1" applyFont="1" applyFill="1" applyBorder="1" applyAlignment="1" applyProtection="1">
      <alignment horizontal="left" vertical="center" wrapText="1"/>
      <protection/>
    </xf>
    <xf numFmtId="3" fontId="45" fillId="22" borderId="46" xfId="66" applyNumberFormat="1" applyFont="1" applyFill="1" applyBorder="1" applyAlignment="1">
      <alignment horizontal="right" vertical="center"/>
      <protection/>
    </xf>
    <xf numFmtId="0" fontId="45" fillId="24" borderId="0" xfId="66" applyFont="1" applyFill="1" applyBorder="1" applyAlignment="1">
      <alignment vertical="center"/>
      <protection/>
    </xf>
    <xf numFmtId="0" fontId="45" fillId="24" borderId="25" xfId="66" applyFont="1" applyFill="1" applyBorder="1" applyAlignment="1">
      <alignment horizontal="center" vertical="center"/>
      <protection/>
    </xf>
    <xf numFmtId="182" fontId="45" fillId="24" borderId="11" xfId="73" applyNumberFormat="1" applyFont="1" applyFill="1" applyBorder="1" applyAlignment="1" applyProtection="1">
      <alignment horizontal="left" vertical="center" wrapText="1"/>
      <protection/>
    </xf>
    <xf numFmtId="3" fontId="45" fillId="22" borderId="48" xfId="66" applyNumberFormat="1" applyFont="1" applyFill="1" applyBorder="1" applyAlignment="1">
      <alignment horizontal="right" vertical="center"/>
      <protection/>
    </xf>
    <xf numFmtId="0" fontId="45" fillId="24" borderId="15" xfId="66" applyFont="1" applyFill="1" applyBorder="1" applyAlignment="1">
      <alignment horizontal="center" vertical="center"/>
      <protection/>
    </xf>
    <xf numFmtId="182" fontId="45" fillId="24" borderId="13" xfId="73" applyNumberFormat="1" applyFont="1" applyFill="1" applyBorder="1" applyAlignment="1" applyProtection="1">
      <alignment horizontal="left" vertical="center" wrapText="1"/>
      <protection/>
    </xf>
    <xf numFmtId="3" fontId="45" fillId="24" borderId="48" xfId="66" applyNumberFormat="1" applyFont="1" applyFill="1" applyBorder="1" applyAlignment="1">
      <alignment horizontal="right" vertical="center"/>
      <protection/>
    </xf>
    <xf numFmtId="0" fontId="45" fillId="24" borderId="11" xfId="66" applyFont="1" applyFill="1" applyBorder="1" applyAlignment="1">
      <alignment horizontal="left" vertical="center" wrapText="1"/>
      <protection/>
    </xf>
    <xf numFmtId="3" fontId="45" fillId="22" borderId="95" xfId="66" applyNumberFormat="1" applyFont="1" applyFill="1" applyBorder="1" applyAlignment="1">
      <alignment horizontal="right" vertical="center"/>
      <protection/>
    </xf>
    <xf numFmtId="3" fontId="45" fillId="24" borderId="95" xfId="66" applyNumberFormat="1" applyFont="1" applyFill="1" applyBorder="1" applyAlignment="1">
      <alignment horizontal="right" vertical="center"/>
      <protection/>
    </xf>
    <xf numFmtId="0" fontId="45" fillId="24" borderId="24" xfId="66" applyFont="1" applyFill="1" applyBorder="1" applyAlignment="1">
      <alignment horizontal="center" vertical="center"/>
      <protection/>
    </xf>
    <xf numFmtId="0" fontId="45" fillId="24" borderId="19" xfId="66" applyFont="1" applyFill="1" applyBorder="1" applyAlignment="1">
      <alignment vertical="center"/>
      <protection/>
    </xf>
    <xf numFmtId="3" fontId="45" fillId="24" borderId="20" xfId="66" applyNumberFormat="1" applyFont="1" applyFill="1" applyBorder="1" applyAlignment="1">
      <alignment horizontal="right" vertical="center"/>
      <protection/>
    </xf>
    <xf numFmtId="0" fontId="52" fillId="0" borderId="0" xfId="0" applyFont="1" applyAlignment="1">
      <alignment/>
    </xf>
    <xf numFmtId="0" fontId="45" fillId="0" borderId="0" xfId="0" applyFont="1" applyFill="1" applyAlignment="1">
      <alignment vertical="center"/>
    </xf>
    <xf numFmtId="49" fontId="45" fillId="24" borderId="0" xfId="0" applyNumberFormat="1" applyFont="1" applyFill="1" applyAlignment="1">
      <alignment vertical="center"/>
    </xf>
    <xf numFmtId="0" fontId="45" fillId="24" borderId="0" xfId="0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18" xfId="0" applyFont="1" applyBorder="1" applyAlignment="1">
      <alignment horizontal="right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0" borderId="31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3" fontId="53" fillId="0" borderId="21" xfId="0" applyNumberFormat="1" applyFont="1" applyFill="1" applyBorder="1" applyAlignment="1">
      <alignment horizontal="right" vertical="center"/>
    </xf>
    <xf numFmtId="3" fontId="45" fillId="0" borderId="21" xfId="0" applyNumberFormat="1" applyFont="1" applyFill="1" applyBorder="1" applyAlignment="1">
      <alignment horizontal="right" vertical="center"/>
    </xf>
    <xf numFmtId="3" fontId="45" fillId="0" borderId="21" xfId="0" applyNumberFormat="1" applyFont="1" applyBorder="1" applyAlignment="1">
      <alignment horizontal="right" vertical="center"/>
    </xf>
    <xf numFmtId="3" fontId="45" fillId="0" borderId="35" xfId="0" applyNumberFormat="1" applyFont="1" applyBorder="1" applyAlignment="1">
      <alignment horizontal="right" vertical="center"/>
    </xf>
    <xf numFmtId="3" fontId="45" fillId="0" borderId="30" xfId="0" applyNumberFormat="1" applyFont="1" applyBorder="1" applyAlignment="1">
      <alignment horizontal="right" vertical="center"/>
    </xf>
    <xf numFmtId="3" fontId="45" fillId="0" borderId="101" xfId="0" applyNumberFormat="1" applyFont="1" applyBorder="1" applyAlignment="1">
      <alignment horizontal="right" vertical="center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86" xfId="0" applyNumberFormat="1" applyFont="1" applyBorder="1" applyAlignment="1">
      <alignment horizontal="center" vertical="center" wrapText="1"/>
    </xf>
    <xf numFmtId="0" fontId="45" fillId="0" borderId="43" xfId="0" applyFont="1" applyFill="1" applyBorder="1" applyAlignment="1">
      <alignment vertical="center" wrapText="1"/>
    </xf>
    <xf numFmtId="3" fontId="45" fillId="0" borderId="43" xfId="0" applyNumberFormat="1" applyFont="1" applyFill="1" applyBorder="1" applyAlignment="1" applyProtection="1">
      <alignment/>
      <protection/>
    </xf>
    <xf numFmtId="3" fontId="45" fillId="0" borderId="11" xfId="0" applyNumberFormat="1" applyFont="1" applyFill="1" applyBorder="1" applyAlignment="1">
      <alignment horizontal="right" vertical="center" wrapText="1"/>
    </xf>
    <xf numFmtId="3" fontId="45" fillId="0" borderId="43" xfId="0" applyNumberFormat="1" applyFont="1" applyFill="1" applyBorder="1" applyAlignment="1">
      <alignment horizontal="right" vertical="center" wrapText="1"/>
    </xf>
    <xf numFmtId="3" fontId="45" fillId="0" borderId="12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>
      <alignment horizontal="right" vertical="center" wrapText="1"/>
    </xf>
    <xf numFmtId="0" fontId="45" fillId="0" borderId="0" xfId="0" applyFont="1" applyAlignment="1" applyProtection="1">
      <alignment/>
      <protection locked="0"/>
    </xf>
    <xf numFmtId="49" fontId="45" fillId="0" borderId="17" xfId="0" applyNumberFormat="1" applyFont="1" applyBorder="1" applyAlignment="1" applyProtection="1">
      <alignment horizontal="center" vertical="center" wrapText="1"/>
      <protection locked="0"/>
    </xf>
    <xf numFmtId="49" fontId="45" fillId="0" borderId="93" xfId="0" applyNumberFormat="1" applyFont="1" applyBorder="1" applyAlignment="1" applyProtection="1">
      <alignment horizontal="center" vertical="center" wrapText="1"/>
      <protection locked="0"/>
    </xf>
    <xf numFmtId="0" fontId="45" fillId="22" borderId="11" xfId="0" applyFont="1" applyFill="1" applyBorder="1" applyAlignment="1" applyProtection="1">
      <alignment vertical="center" wrapText="1"/>
      <protection locked="0"/>
    </xf>
    <xf numFmtId="3" fontId="45" fillId="22" borderId="12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1" xfId="0" applyNumberFormat="1" applyFont="1" applyFill="1" applyBorder="1" applyAlignment="1" applyProtection="1">
      <alignment horizontal="right" vertical="center"/>
      <protection locked="0"/>
    </xf>
    <xf numFmtId="3" fontId="45" fillId="22" borderId="11" xfId="0" applyNumberFormat="1" applyFont="1" applyFill="1" applyBorder="1" applyAlignment="1" applyProtection="1">
      <alignment horizontal="right" vertical="center"/>
      <protection locked="0"/>
    </xf>
    <xf numFmtId="3" fontId="45" fillId="24" borderId="11" xfId="0" applyNumberFormat="1" applyFont="1" applyFill="1" applyBorder="1" applyAlignment="1" applyProtection="1">
      <alignment horizontal="right" vertical="center"/>
      <protection locked="0"/>
    </xf>
    <xf numFmtId="3" fontId="45" fillId="0" borderId="48" xfId="0" applyNumberFormat="1" applyFont="1" applyFill="1" applyBorder="1" applyAlignment="1" applyProtection="1">
      <alignment horizontal="right" vertical="center"/>
      <protection locked="0"/>
    </xf>
    <xf numFmtId="49" fontId="45" fillId="0" borderId="25" xfId="0" applyNumberFormat="1" applyFont="1" applyBorder="1" applyAlignment="1">
      <alignment horizontal="center" vertical="center" wrapText="1"/>
    </xf>
    <xf numFmtId="49" fontId="45" fillId="0" borderId="89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48" xfId="0" applyNumberFormat="1" applyFont="1" applyFill="1" applyBorder="1" applyAlignment="1">
      <alignment horizontal="right" vertical="center"/>
    </xf>
    <xf numFmtId="49" fontId="45" fillId="0" borderId="25" xfId="0" applyNumberFormat="1" applyFont="1" applyBorder="1" applyAlignment="1">
      <alignment horizontal="center" vertical="center"/>
    </xf>
    <xf numFmtId="49" fontId="45" fillId="0" borderId="89" xfId="0" applyNumberFormat="1" applyFont="1" applyBorder="1" applyAlignment="1">
      <alignment horizontal="center" vertical="center"/>
    </xf>
    <xf numFmtId="49" fontId="45" fillId="0" borderId="25" xfId="0" applyNumberFormat="1" applyFont="1" applyFill="1" applyBorder="1" applyAlignment="1">
      <alignment horizontal="center" vertical="center"/>
    </xf>
    <xf numFmtId="49" fontId="45" fillId="0" borderId="89" xfId="0" applyNumberFormat="1" applyFont="1" applyFill="1" applyBorder="1" applyAlignment="1">
      <alignment horizontal="center" vertical="center"/>
    </xf>
    <xf numFmtId="3" fontId="45" fillId="22" borderId="11" xfId="0" applyNumberFormat="1" applyFont="1" applyFill="1" applyBorder="1" applyAlignment="1">
      <alignment horizontal="right" vertical="center" wrapText="1"/>
    </xf>
    <xf numFmtId="3" fontId="45" fillId="22" borderId="11" xfId="0" applyNumberFormat="1" applyFont="1" applyFill="1" applyBorder="1" applyAlignment="1">
      <alignment horizontal="right" vertical="center"/>
    </xf>
    <xf numFmtId="3" fontId="45" fillId="24" borderId="11" xfId="0" applyNumberFormat="1" applyFont="1" applyFill="1" applyBorder="1" applyAlignment="1">
      <alignment horizontal="right" vertical="center"/>
    </xf>
    <xf numFmtId="3" fontId="45" fillId="22" borderId="11" xfId="0" applyNumberFormat="1" applyFont="1" applyFill="1" applyBorder="1" applyAlignment="1">
      <alignment horizontal="center" vertical="center"/>
    </xf>
    <xf numFmtId="0" fontId="45" fillId="22" borderId="11" xfId="0" applyFont="1" applyFill="1" applyBorder="1" applyAlignment="1">
      <alignment vertical="center" wrapText="1"/>
    </xf>
    <xf numFmtId="3" fontId="45" fillId="0" borderId="11" xfId="0" applyNumberFormat="1" applyFont="1" applyFill="1" applyBorder="1" applyAlignment="1">
      <alignment horizontal="center" vertical="center"/>
    </xf>
    <xf numFmtId="0" fontId="45" fillId="0" borderId="89" xfId="0" applyFont="1" applyBorder="1" applyAlignment="1">
      <alignment vertical="center" wrapText="1"/>
    </xf>
    <xf numFmtId="49" fontId="45" fillId="0" borderId="25" xfId="0" applyNumberFormat="1" applyFont="1" applyFill="1" applyBorder="1" applyAlignment="1" applyProtection="1">
      <alignment horizontal="center" vertical="center"/>
      <protection locked="0"/>
    </xf>
    <xf numFmtId="49" fontId="45" fillId="0" borderId="89" xfId="0" applyNumberFormat="1" applyFont="1" applyBorder="1" applyAlignment="1" applyProtection="1">
      <alignment horizontal="center" vertical="center" wrapText="1"/>
      <protection locked="0"/>
    </xf>
    <xf numFmtId="3" fontId="45" fillId="22" borderId="11" xfId="0" applyNumberFormat="1" applyFont="1" applyFill="1" applyBorder="1" applyAlignment="1" applyProtection="1">
      <alignment horizontal="center" vertical="center"/>
      <protection locked="0"/>
    </xf>
    <xf numFmtId="49" fontId="45" fillId="22" borderId="11" xfId="0" applyNumberFormat="1" applyFont="1" applyFill="1" applyBorder="1" applyAlignment="1">
      <alignment/>
    </xf>
    <xf numFmtId="49" fontId="45" fillId="22" borderId="0" xfId="0" applyNumberFormat="1" applyFont="1" applyFill="1" applyAlignment="1">
      <alignment/>
    </xf>
    <xf numFmtId="49" fontId="45" fillId="0" borderId="15" xfId="0" applyNumberFormat="1" applyFont="1" applyFill="1" applyBorder="1" applyAlignment="1" applyProtection="1">
      <alignment horizontal="center" vertical="center"/>
      <protection locked="0"/>
    </xf>
    <xf numFmtId="0" fontId="45" fillId="22" borderId="13" xfId="0" applyFont="1" applyFill="1" applyBorder="1" applyAlignment="1" applyProtection="1">
      <alignment vertical="center" wrapText="1"/>
      <protection locked="0"/>
    </xf>
    <xf numFmtId="3" fontId="45" fillId="22" borderId="13" xfId="0" applyNumberFormat="1" applyFont="1" applyFill="1" applyBorder="1" applyAlignment="1" applyProtection="1">
      <alignment horizontal="right" vertical="center" wrapText="1"/>
      <protection locked="0"/>
    </xf>
    <xf numFmtId="3" fontId="45" fillId="22" borderId="13" xfId="0" applyNumberFormat="1" applyFont="1" applyFill="1" applyBorder="1" applyAlignment="1" applyProtection="1">
      <alignment horizontal="right" vertical="center"/>
      <protection locked="0"/>
    </xf>
    <xf numFmtId="3" fontId="45" fillId="0" borderId="13" xfId="0" applyNumberFormat="1" applyFont="1" applyFill="1" applyBorder="1" applyAlignment="1" applyProtection="1">
      <alignment horizontal="right" vertical="center"/>
      <protection locked="0"/>
    </xf>
    <xf numFmtId="3" fontId="45" fillId="22" borderId="13" xfId="0" applyNumberFormat="1" applyFont="1" applyFill="1" applyBorder="1" applyAlignment="1" applyProtection="1">
      <alignment horizontal="center" vertical="center"/>
      <protection locked="0"/>
    </xf>
    <xf numFmtId="49" fontId="45" fillId="0" borderId="37" xfId="0" applyNumberFormat="1" applyFont="1" applyBorder="1" applyAlignment="1" applyProtection="1">
      <alignment horizontal="center" vertical="center" wrapText="1"/>
      <protection locked="0"/>
    </xf>
    <xf numFmtId="49" fontId="45" fillId="0" borderId="128" xfId="0" applyNumberFormat="1" applyFont="1" applyBorder="1" applyAlignment="1" applyProtection="1">
      <alignment horizontal="center" vertical="center" wrapText="1"/>
      <protection locked="0"/>
    </xf>
    <xf numFmtId="0" fontId="45" fillId="0" borderId="41" xfId="0" applyFont="1" applyFill="1" applyBorder="1" applyAlignment="1" applyProtection="1">
      <alignment vertical="center" wrapText="1"/>
      <protection locked="0"/>
    </xf>
    <xf numFmtId="3" fontId="45" fillId="24" borderId="13" xfId="0" applyNumberFormat="1" applyFont="1" applyFill="1" applyBorder="1" applyAlignment="1" applyProtection="1">
      <alignment horizontal="right" vertical="center"/>
      <protection locked="0"/>
    </xf>
    <xf numFmtId="49" fontId="45" fillId="24" borderId="16" xfId="0" applyNumberFormat="1" applyFont="1" applyFill="1" applyBorder="1" applyAlignment="1">
      <alignment horizontal="center" vertical="center" wrapText="1"/>
    </xf>
    <xf numFmtId="49" fontId="45" fillId="24" borderId="23" xfId="0" applyNumberFormat="1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29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/>
    </xf>
    <xf numFmtId="49" fontId="45" fillId="24" borderId="31" xfId="0" applyNumberFormat="1" applyFont="1" applyFill="1" applyBorder="1" applyAlignment="1">
      <alignment horizontal="center" vertical="center" wrapText="1"/>
    </xf>
    <xf numFmtId="49" fontId="45" fillId="24" borderId="21" xfId="0" applyNumberFormat="1" applyFont="1" applyFill="1" applyBorder="1" applyAlignment="1">
      <alignment horizontal="center" vertical="center" wrapText="1"/>
    </xf>
    <xf numFmtId="0" fontId="45" fillId="24" borderId="21" xfId="0" applyFont="1" applyFill="1" applyBorder="1" applyAlignment="1">
      <alignment vertical="center" wrapText="1"/>
    </xf>
    <xf numFmtId="3" fontId="53" fillId="24" borderId="21" xfId="0" applyNumberFormat="1" applyFont="1" applyFill="1" applyBorder="1" applyAlignment="1">
      <alignment horizontal="right" vertical="center" wrapText="1"/>
    </xf>
    <xf numFmtId="3" fontId="45" fillId="24" borderId="21" xfId="0" applyNumberFormat="1" applyFont="1" applyFill="1" applyBorder="1" applyAlignment="1">
      <alignment horizontal="right" vertical="center"/>
    </xf>
    <xf numFmtId="3" fontId="45" fillId="24" borderId="101" xfId="0" applyNumberFormat="1" applyFont="1" applyFill="1" applyBorder="1" applyAlignment="1">
      <alignment horizontal="right" vertical="center"/>
    </xf>
    <xf numFmtId="3" fontId="45" fillId="0" borderId="129" xfId="0" applyNumberFormat="1" applyFont="1" applyFill="1" applyBorder="1" applyAlignment="1">
      <alignment horizontal="right" vertical="center"/>
    </xf>
    <xf numFmtId="49" fontId="45" fillId="0" borderId="27" xfId="0" applyNumberFormat="1" applyFont="1" applyBorder="1" applyAlignment="1" applyProtection="1">
      <alignment horizontal="center" vertical="center" wrapText="1"/>
      <protection locked="0"/>
    </xf>
    <xf numFmtId="49" fontId="45" fillId="0" borderId="86" xfId="0" applyNumberFormat="1" applyFont="1" applyBorder="1" applyAlignment="1" applyProtection="1">
      <alignment horizontal="center" vertical="center" wrapText="1"/>
      <protection locked="0"/>
    </xf>
    <xf numFmtId="0" fontId="45" fillId="0" borderId="86" xfId="0" applyFont="1" applyBorder="1" applyAlignment="1" applyProtection="1">
      <alignment vertical="center" wrapText="1"/>
      <protection locked="0"/>
    </xf>
    <xf numFmtId="3" fontId="45" fillId="0" borderId="43" xfId="0" applyNumberFormat="1" applyFont="1" applyFill="1" applyBorder="1" applyAlignment="1" applyProtection="1">
      <alignment horizontal="right" vertical="center"/>
      <protection locked="0"/>
    </xf>
    <xf numFmtId="3" fontId="45" fillId="22" borderId="43" xfId="0" applyNumberFormat="1" applyFont="1" applyFill="1" applyBorder="1" applyAlignment="1" applyProtection="1">
      <alignment horizontal="right" vertical="center"/>
      <protection locked="0"/>
    </xf>
    <xf numFmtId="49" fontId="45" fillId="0" borderId="25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45" fillId="24" borderId="16" xfId="0" applyFont="1" applyFill="1" applyBorder="1" applyAlignment="1">
      <alignment horizontal="center" vertical="center" wrapText="1"/>
    </xf>
    <xf numFmtId="0" fontId="45" fillId="24" borderId="23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29" xfId="0" applyNumberFormat="1" applyFont="1" applyFill="1" applyBorder="1" applyAlignment="1">
      <alignment horizontal="right" vertical="center"/>
    </xf>
    <xf numFmtId="0" fontId="45" fillId="24" borderId="31" xfId="0" applyFont="1" applyFill="1" applyBorder="1" applyAlignment="1">
      <alignment horizontal="center" vertical="center" wrapText="1"/>
    </xf>
    <xf numFmtId="0" fontId="45" fillId="24" borderId="21" xfId="0" applyFont="1" applyFill="1" applyBorder="1" applyAlignment="1">
      <alignment horizontal="center" vertical="center" wrapText="1"/>
    </xf>
    <xf numFmtId="0" fontId="45" fillId="24" borderId="21" xfId="0" applyFont="1" applyFill="1" applyBorder="1" applyAlignment="1">
      <alignment horizontal="left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30" xfId="0" applyFont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left" vertical="center" wrapText="1"/>
    </xf>
    <xf numFmtId="3" fontId="45" fillId="24" borderId="130" xfId="0" applyNumberFormat="1" applyFont="1" applyFill="1" applyBorder="1" applyAlignment="1">
      <alignment horizontal="right" vertical="center"/>
    </xf>
    <xf numFmtId="3" fontId="45" fillId="26" borderId="130" xfId="0" applyNumberFormat="1" applyFont="1" applyFill="1" applyBorder="1" applyAlignment="1">
      <alignment horizontal="right" vertical="center"/>
    </xf>
    <xf numFmtId="3" fontId="45" fillId="24" borderId="130" xfId="0" applyNumberFormat="1" applyFont="1" applyFill="1" applyBorder="1" applyAlignment="1">
      <alignment horizontal="right" vertical="center" wrapText="1"/>
    </xf>
    <xf numFmtId="3" fontId="45" fillId="24" borderId="42" xfId="0" applyNumberFormat="1" applyFont="1" applyFill="1" applyBorder="1" applyAlignment="1">
      <alignment horizontal="right" vertical="center"/>
    </xf>
    <xf numFmtId="3" fontId="45" fillId="24" borderId="108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3" fontId="53" fillId="24" borderId="0" xfId="0" applyNumberFormat="1" applyFont="1" applyFill="1" applyBorder="1" applyAlignment="1">
      <alignment horizontal="right" vertical="center"/>
    </xf>
    <xf numFmtId="3" fontId="45" fillId="24" borderId="0" xfId="0" applyNumberFormat="1" applyFont="1" applyFill="1" applyBorder="1" applyAlignment="1">
      <alignment horizontal="right" vertical="center" wrapText="1"/>
    </xf>
    <xf numFmtId="3" fontId="45" fillId="24" borderId="0" xfId="0" applyNumberFormat="1" applyFont="1" applyFill="1" applyBorder="1" applyAlignment="1">
      <alignment horizontal="right" vertical="center"/>
    </xf>
    <xf numFmtId="3" fontId="45" fillId="24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3" fontId="46" fillId="24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5" fillId="22" borderId="52" xfId="0" applyNumberFormat="1" applyFont="1" applyFill="1" applyBorder="1" applyAlignment="1" applyProtection="1">
      <alignment vertical="center"/>
      <protection locked="0"/>
    </xf>
    <xf numFmtId="2" fontId="52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4" fillId="29" borderId="106" xfId="0" applyNumberFormat="1" applyFont="1" applyFill="1" applyBorder="1" applyAlignment="1" applyProtection="1">
      <alignment horizontal="right" vertical="center"/>
      <protection locked="0"/>
    </xf>
    <xf numFmtId="3" fontId="4" fillId="29" borderId="13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3" fontId="45" fillId="0" borderId="0" xfId="0" applyNumberFormat="1" applyFont="1" applyFill="1" applyAlignment="1">
      <alignment/>
    </xf>
    <xf numFmtId="0" fontId="45" fillId="24" borderId="0" xfId="0" applyFont="1" applyFill="1" applyAlignment="1">
      <alignment horizontal="center"/>
    </xf>
    <xf numFmtId="182" fontId="45" fillId="0" borderId="0" xfId="73" applyNumberFormat="1" applyFont="1" applyFill="1" applyBorder="1" applyAlignment="1" applyProtection="1">
      <alignment horizontal="center"/>
      <protection/>
    </xf>
    <xf numFmtId="182" fontId="45" fillId="0" borderId="0" xfId="73" applyNumberFormat="1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>
      <alignment horizontal="right"/>
    </xf>
    <xf numFmtId="0" fontId="45" fillId="0" borderId="50" xfId="0" applyFont="1" applyFill="1" applyBorder="1" applyAlignment="1">
      <alignment horizontal="center" vertical="center" wrapText="1"/>
    </xf>
    <xf numFmtId="182" fontId="45" fillId="0" borderId="36" xfId="73" applyNumberFormat="1" applyFont="1" applyFill="1" applyBorder="1" applyAlignment="1" applyProtection="1">
      <alignment horizontal="left" wrapText="1"/>
      <protection/>
    </xf>
    <xf numFmtId="3" fontId="45" fillId="22" borderId="77" xfId="0" applyNumberFormat="1" applyFont="1" applyFill="1" applyBorder="1" applyAlignment="1" applyProtection="1">
      <alignment horizontal="right" vertical="center"/>
      <protection locked="0"/>
    </xf>
    <xf numFmtId="3" fontId="45" fillId="22" borderId="34" xfId="0" applyNumberFormat="1" applyFont="1" applyFill="1" applyBorder="1" applyAlignment="1" applyProtection="1">
      <alignment horizontal="right" vertical="center"/>
      <protection locked="0"/>
    </xf>
    <xf numFmtId="0" fontId="45" fillId="0" borderId="25" xfId="0" applyFont="1" applyFill="1" applyBorder="1" applyAlignment="1">
      <alignment horizontal="center" vertical="center" wrapText="1"/>
    </xf>
    <xf numFmtId="182" fontId="45" fillId="0" borderId="11" xfId="73" applyNumberFormat="1" applyFont="1" applyFill="1" applyBorder="1" applyAlignment="1" applyProtection="1">
      <alignment horizontal="left" wrapText="1"/>
      <protection/>
    </xf>
    <xf numFmtId="3" fontId="45" fillId="22" borderId="90" xfId="0" applyNumberFormat="1" applyFont="1" applyFill="1" applyBorder="1" applyAlignment="1" applyProtection="1">
      <alignment horizontal="right" vertical="center"/>
      <protection locked="0"/>
    </xf>
    <xf numFmtId="3" fontId="45" fillId="22" borderId="48" xfId="0" applyNumberFormat="1" applyFont="1" applyFill="1" applyBorder="1" applyAlignment="1" applyProtection="1">
      <alignment horizontal="right" vertical="center"/>
      <protection locked="0"/>
    </xf>
    <xf numFmtId="182" fontId="45" fillId="0" borderId="11" xfId="73" applyNumberFormat="1" applyFont="1" applyFill="1" applyBorder="1" applyAlignment="1" applyProtection="1">
      <alignment horizontal="left" vertical="center" wrapText="1"/>
      <protection/>
    </xf>
    <xf numFmtId="0" fontId="45" fillId="0" borderId="37" xfId="0" applyFont="1" applyFill="1" applyBorder="1" applyAlignment="1">
      <alignment horizontal="center" vertical="center" wrapText="1"/>
    </xf>
    <xf numFmtId="182" fontId="45" fillId="0" borderId="41" xfId="73" applyNumberFormat="1" applyFont="1" applyFill="1" applyBorder="1" applyAlignment="1" applyProtection="1">
      <alignment horizontal="left" vertical="center" wrapText="1"/>
      <protection/>
    </xf>
    <xf numFmtId="3" fontId="45" fillId="22" borderId="107" xfId="0" applyNumberFormat="1" applyFont="1" applyFill="1" applyBorder="1" applyAlignment="1" applyProtection="1">
      <alignment horizontal="right" vertical="center"/>
      <protection locked="0"/>
    </xf>
    <xf numFmtId="3" fontId="45" fillId="22" borderId="96" xfId="0" applyNumberFormat="1" applyFont="1" applyFill="1" applyBorder="1" applyAlignment="1" applyProtection="1">
      <alignment horizontal="right" vertical="center"/>
      <protection locked="0"/>
    </xf>
    <xf numFmtId="0" fontId="45" fillId="0" borderId="24" xfId="0" applyFont="1" applyFill="1" applyBorder="1" applyAlignment="1">
      <alignment horizontal="center" vertical="center" wrapText="1"/>
    </xf>
    <xf numFmtId="182" fontId="45" fillId="0" borderId="42" xfId="73" applyNumberFormat="1" applyFont="1" applyFill="1" applyBorder="1" applyAlignment="1" applyProtection="1">
      <alignment horizontal="left" vertical="center" wrapText="1"/>
      <protection/>
    </xf>
    <xf numFmtId="3" fontId="45" fillId="0" borderId="19" xfId="0" applyNumberFormat="1" applyFont="1" applyFill="1" applyBorder="1" applyAlignment="1">
      <alignment vertical="center"/>
    </xf>
    <xf numFmtId="3" fontId="45" fillId="0" borderId="131" xfId="0" applyNumberFormat="1" applyFont="1" applyFill="1" applyBorder="1" applyAlignment="1">
      <alignment vertical="center"/>
    </xf>
    <xf numFmtId="183" fontId="45" fillId="0" borderId="0" xfId="74" applyFont="1" applyFill="1">
      <alignment/>
      <protection/>
    </xf>
    <xf numFmtId="183" fontId="53" fillId="25" borderId="0" xfId="74" applyFont="1" applyFill="1" applyBorder="1">
      <alignment/>
      <protection/>
    </xf>
    <xf numFmtId="183" fontId="53" fillId="24" borderId="0" xfId="74" applyFont="1" applyFill="1" applyBorder="1">
      <alignment/>
      <protection/>
    </xf>
    <xf numFmtId="183" fontId="45" fillId="24" borderId="0" xfId="74" applyFont="1" applyFill="1">
      <alignment/>
      <protection/>
    </xf>
    <xf numFmtId="3" fontId="45" fillId="24" borderId="0" xfId="0" applyNumberFormat="1" applyFont="1" applyFill="1" applyAlignment="1">
      <alignment/>
    </xf>
    <xf numFmtId="0" fontId="45" fillId="0" borderId="0" xfId="62" applyFont="1" applyFill="1">
      <alignment/>
      <protection/>
    </xf>
    <xf numFmtId="0" fontId="45" fillId="0" borderId="0" xfId="62" applyFont="1" applyFill="1" applyAlignment="1">
      <alignment horizontal="center"/>
      <protection/>
    </xf>
    <xf numFmtId="0" fontId="45" fillId="24" borderId="0" xfId="62" applyFont="1" applyFill="1" applyBorder="1" applyAlignment="1">
      <alignment vertical="center"/>
      <protection/>
    </xf>
    <xf numFmtId="0" fontId="45" fillId="0" borderId="0" xfId="62" applyFont="1" applyFill="1" applyAlignment="1">
      <alignment horizontal="left" vertical="center"/>
      <protection/>
    </xf>
    <xf numFmtId="49" fontId="45" fillId="0" borderId="0" xfId="62" applyNumberFormat="1" applyFont="1" applyFill="1" applyAlignment="1">
      <alignment vertical="center"/>
      <protection/>
    </xf>
    <xf numFmtId="0" fontId="45" fillId="24" borderId="0" xfId="62" applyFont="1" applyFill="1" applyAlignment="1">
      <alignment horizontal="left" vertical="center"/>
      <protection/>
    </xf>
    <xf numFmtId="0" fontId="45" fillId="24" borderId="0" xfId="62" applyFont="1" applyFill="1" applyAlignment="1">
      <alignment horizontal="center" vertical="center"/>
      <protection/>
    </xf>
    <xf numFmtId="182" fontId="45" fillId="24" borderId="0" xfId="73" applyNumberFormat="1" applyFont="1" applyFill="1" applyBorder="1" applyAlignment="1" applyProtection="1">
      <alignment horizontal="center" vertical="center"/>
      <protection/>
    </xf>
    <xf numFmtId="0" fontId="45" fillId="24" borderId="0" xfId="62" applyFont="1" applyFill="1" applyBorder="1" applyAlignment="1">
      <alignment horizontal="right" vertical="center"/>
      <protection/>
    </xf>
    <xf numFmtId="0" fontId="45" fillId="24" borderId="27" xfId="62" applyFont="1" applyFill="1" applyBorder="1" applyAlignment="1">
      <alignment horizontal="center" vertical="center"/>
      <protection/>
    </xf>
    <xf numFmtId="0" fontId="45" fillId="24" borderId="17" xfId="62" applyFont="1" applyFill="1" applyBorder="1" applyAlignment="1">
      <alignment horizontal="center" vertical="center"/>
      <protection/>
    </xf>
    <xf numFmtId="0" fontId="45" fillId="24" borderId="11" xfId="62" applyFont="1" applyFill="1" applyBorder="1">
      <alignment/>
      <protection/>
    </xf>
    <xf numFmtId="0" fontId="45" fillId="24" borderId="13" xfId="62" applyFont="1" applyFill="1" applyBorder="1" applyAlignment="1">
      <alignment horizontal="center" vertical="center"/>
      <protection/>
    </xf>
    <xf numFmtId="0" fontId="45" fillId="24" borderId="25" xfId="62" applyFont="1" applyFill="1" applyBorder="1" applyAlignment="1">
      <alignment horizontal="center" vertical="center"/>
      <protection/>
    </xf>
    <xf numFmtId="0" fontId="45" fillId="24" borderId="11" xfId="62" applyFont="1" applyFill="1" applyBorder="1" applyProtection="1">
      <alignment/>
      <protection/>
    </xf>
    <xf numFmtId="0" fontId="45" fillId="24" borderId="11" xfId="62" applyFont="1" applyFill="1" applyBorder="1" applyAlignment="1" applyProtection="1">
      <alignment horizontal="center"/>
      <protection/>
    </xf>
    <xf numFmtId="0" fontId="45" fillId="0" borderId="11" xfId="62" applyFont="1" applyBorder="1">
      <alignment/>
      <protection/>
    </xf>
    <xf numFmtId="0" fontId="45" fillId="24" borderId="11" xfId="62" applyFont="1" applyFill="1" applyBorder="1" applyAlignment="1">
      <alignment horizontal="center"/>
      <protection/>
    </xf>
    <xf numFmtId="0" fontId="45" fillId="24" borderId="15" xfId="62" applyFont="1" applyFill="1" applyBorder="1" applyAlignment="1">
      <alignment horizontal="center" vertical="center"/>
      <protection/>
    </xf>
    <xf numFmtId="0" fontId="45" fillId="24" borderId="13" xfId="62" applyFont="1" applyFill="1" applyBorder="1">
      <alignment/>
      <protection/>
    </xf>
    <xf numFmtId="0" fontId="45" fillId="24" borderId="13" xfId="62" applyFont="1" applyFill="1" applyBorder="1" applyAlignment="1">
      <alignment horizontal="center"/>
      <protection/>
    </xf>
    <xf numFmtId="3" fontId="45" fillId="0" borderId="13" xfId="62" applyNumberFormat="1" applyFont="1" applyFill="1" applyBorder="1" applyAlignment="1">
      <alignment horizontal="right" vertical="center"/>
      <protection/>
    </xf>
    <xf numFmtId="0" fontId="45" fillId="24" borderId="24" xfId="62" applyFont="1" applyFill="1" applyBorder="1" applyAlignment="1">
      <alignment horizontal="center" vertical="center"/>
      <protection/>
    </xf>
    <xf numFmtId="0" fontId="45" fillId="24" borderId="19" xfId="62" applyFont="1" applyFill="1" applyBorder="1" applyAlignment="1">
      <alignment vertical="center"/>
      <protection/>
    </xf>
    <xf numFmtId="3" fontId="45" fillId="0" borderId="19" xfId="62" applyNumberFormat="1" applyFont="1" applyFill="1" applyBorder="1" applyAlignment="1">
      <alignment horizontal="right" vertical="center"/>
      <protection/>
    </xf>
    <xf numFmtId="3" fontId="45" fillId="24" borderId="116" xfId="62" applyNumberFormat="1" applyFont="1" applyFill="1" applyBorder="1" applyAlignment="1">
      <alignment horizontal="center" vertical="center"/>
      <protection/>
    </xf>
    <xf numFmtId="0" fontId="45" fillId="0" borderId="0" xfId="62" applyFont="1" applyAlignment="1">
      <alignment vertical="center"/>
      <protection/>
    </xf>
    <xf numFmtId="3" fontId="45" fillId="24" borderId="0" xfId="62" applyNumberFormat="1" applyFont="1" applyFill="1" applyAlignment="1">
      <alignment vertical="center"/>
      <protection/>
    </xf>
    <xf numFmtId="0" fontId="45" fillId="0" borderId="0" xfId="62" applyFont="1" applyAlignment="1">
      <alignment horizontal="left"/>
      <protection/>
    </xf>
    <xf numFmtId="0" fontId="45" fillId="24" borderId="36" xfId="62" applyFont="1" applyFill="1" applyBorder="1">
      <alignment/>
      <protection/>
    </xf>
    <xf numFmtId="0" fontId="52" fillId="0" borderId="0" xfId="62" applyFont="1">
      <alignment/>
      <protection/>
    </xf>
    <xf numFmtId="49" fontId="45" fillId="24" borderId="25" xfId="62" applyNumberFormat="1" applyFont="1" applyFill="1" applyBorder="1" applyAlignment="1">
      <alignment horizontal="center"/>
      <protection/>
    </xf>
    <xf numFmtId="0" fontId="45" fillId="24" borderId="43" xfId="62" applyFont="1" applyFill="1" applyBorder="1">
      <alignment/>
      <protection/>
    </xf>
    <xf numFmtId="0" fontId="45" fillId="24" borderId="43" xfId="65" applyFont="1" applyFill="1" applyBorder="1" applyAlignment="1">
      <alignment horizontal="center"/>
      <protection/>
    </xf>
    <xf numFmtId="3" fontId="45" fillId="24" borderId="43" xfId="65" applyNumberFormat="1" applyFont="1" applyFill="1" applyBorder="1" applyAlignment="1">
      <alignment horizontal="right" vertical="center"/>
      <protection/>
    </xf>
    <xf numFmtId="3" fontId="45" fillId="24" borderId="88" xfId="65" applyNumberFormat="1" applyFont="1" applyFill="1" applyBorder="1" applyAlignment="1">
      <alignment horizontal="right" vertical="center"/>
      <protection/>
    </xf>
    <xf numFmtId="0" fontId="45" fillId="24" borderId="47" xfId="62" applyFont="1" applyFill="1" applyBorder="1">
      <alignment/>
      <protection/>
    </xf>
    <xf numFmtId="3" fontId="45" fillId="22" borderId="11" xfId="65" applyNumberFormat="1" applyFont="1" applyFill="1" applyBorder="1" applyAlignment="1">
      <alignment horizontal="right" vertical="center"/>
      <protection/>
    </xf>
    <xf numFmtId="3" fontId="45" fillId="24" borderId="48" xfId="65" applyNumberFormat="1" applyFont="1" applyFill="1" applyBorder="1" applyAlignment="1">
      <alignment horizontal="right" vertical="center"/>
      <protection/>
    </xf>
    <xf numFmtId="3" fontId="45" fillId="22" borderId="12" xfId="62" applyNumberFormat="1" applyFont="1" applyFill="1" applyBorder="1" applyAlignment="1">
      <alignment horizontal="right"/>
      <protection/>
    </xf>
    <xf numFmtId="3" fontId="45" fillId="24" borderId="99" xfId="62" applyNumberFormat="1" applyFont="1" applyFill="1" applyBorder="1" applyAlignment="1">
      <alignment horizontal="right"/>
      <protection/>
    </xf>
    <xf numFmtId="49" fontId="46" fillId="0" borderId="16" xfId="62" applyNumberFormat="1" applyFont="1" applyBorder="1" applyAlignment="1">
      <alignment horizontal="center" vertical="center"/>
      <protection/>
    </xf>
    <xf numFmtId="0" fontId="45" fillId="24" borderId="21" xfId="62" applyFont="1" applyFill="1" applyBorder="1">
      <alignment/>
      <protection/>
    </xf>
    <xf numFmtId="0" fontId="45" fillId="0" borderId="10" xfId="65" applyFont="1" applyBorder="1" applyAlignment="1">
      <alignment horizontal="center"/>
      <protection/>
    </xf>
    <xf numFmtId="3" fontId="45" fillId="24" borderId="29" xfId="62" applyNumberFormat="1" applyFont="1" applyFill="1" applyBorder="1" applyAlignment="1">
      <alignment horizontal="right"/>
      <protection/>
    </xf>
    <xf numFmtId="0" fontId="45" fillId="24" borderId="17" xfId="62" applyNumberFormat="1" applyFont="1" applyFill="1" applyBorder="1" applyAlignment="1">
      <alignment horizontal="center"/>
      <protection/>
    </xf>
    <xf numFmtId="0" fontId="45" fillId="24" borderId="94" xfId="62" applyFont="1" applyFill="1" applyBorder="1">
      <alignment/>
      <protection/>
    </xf>
    <xf numFmtId="0" fontId="45" fillId="24" borderId="12" xfId="65" applyFont="1" applyFill="1" applyBorder="1" applyAlignment="1">
      <alignment horizontal="center"/>
      <protection/>
    </xf>
    <xf numFmtId="3" fontId="45" fillId="24" borderId="88" xfId="62" applyNumberFormat="1" applyFont="1" applyFill="1" applyBorder="1" applyAlignment="1">
      <alignment horizontal="right"/>
      <protection/>
    </xf>
    <xf numFmtId="0" fontId="45" fillId="24" borderId="25" xfId="62" applyNumberFormat="1" applyFont="1" applyFill="1" applyBorder="1" applyAlignment="1">
      <alignment horizontal="center"/>
      <protection/>
    </xf>
    <xf numFmtId="0" fontId="45" fillId="24" borderId="90" xfId="62" applyFont="1" applyFill="1" applyBorder="1">
      <alignment/>
      <protection/>
    </xf>
    <xf numFmtId="3" fontId="45" fillId="0" borderId="46" xfId="65" applyNumberFormat="1" applyFont="1" applyBorder="1" applyAlignment="1">
      <alignment horizontal="right" vertical="center"/>
      <protection/>
    </xf>
    <xf numFmtId="0" fontId="45" fillId="24" borderId="50" xfId="62" applyNumberFormat="1" applyFont="1" applyFill="1" applyBorder="1" applyAlignment="1">
      <alignment horizontal="center"/>
      <protection/>
    </xf>
    <xf numFmtId="0" fontId="45" fillId="24" borderId="129" xfId="62" applyFont="1" applyFill="1" applyBorder="1">
      <alignment/>
      <protection/>
    </xf>
    <xf numFmtId="0" fontId="45" fillId="24" borderId="98" xfId="62" applyNumberFormat="1" applyFont="1" applyFill="1" applyBorder="1" applyAlignment="1">
      <alignment horizontal="center"/>
      <protection/>
    </xf>
    <xf numFmtId="0" fontId="45" fillId="0" borderId="79" xfId="65" applyFont="1" applyBorder="1">
      <alignment/>
      <protection/>
    </xf>
    <xf numFmtId="0" fontId="45" fillId="0" borderId="79" xfId="65" applyFont="1" applyBorder="1" applyAlignment="1">
      <alignment horizontal="center"/>
      <protection/>
    </xf>
    <xf numFmtId="4" fontId="45" fillId="0" borderId="32" xfId="65" applyNumberFormat="1" applyFont="1" applyBorder="1" applyAlignment="1">
      <alignment horizontal="right" vertical="center"/>
      <protection/>
    </xf>
    <xf numFmtId="49" fontId="45" fillId="24" borderId="27" xfId="62" applyNumberFormat="1" applyFont="1" applyFill="1" applyBorder="1" applyAlignment="1">
      <alignment horizontal="center" vertical="center" wrapText="1"/>
      <protection/>
    </xf>
    <xf numFmtId="0" fontId="45" fillId="24" borderId="86" xfId="62" applyFont="1" applyFill="1" applyBorder="1">
      <alignment/>
      <protection/>
    </xf>
    <xf numFmtId="49" fontId="45" fillId="24" borderId="25" xfId="62" applyNumberFormat="1" applyFont="1" applyFill="1" applyBorder="1" applyAlignment="1">
      <alignment horizontal="center" vertical="center" wrapText="1"/>
      <protection/>
    </xf>
    <xf numFmtId="0" fontId="45" fillId="24" borderId="89" xfId="65" applyFont="1" applyFill="1" applyBorder="1">
      <alignment/>
      <protection/>
    </xf>
    <xf numFmtId="3" fontId="45" fillId="24" borderId="11" xfId="65" applyNumberFormat="1" applyFont="1" applyFill="1" applyBorder="1" applyAlignment="1">
      <alignment horizontal="right" vertical="center"/>
      <protection/>
    </xf>
    <xf numFmtId="0" fontId="45" fillId="24" borderId="89" xfId="65" applyFont="1" applyFill="1" applyBorder="1" applyAlignment="1">
      <alignment horizontal="center"/>
      <protection/>
    </xf>
    <xf numFmtId="0" fontId="45" fillId="24" borderId="91" xfId="65" applyFont="1" applyFill="1" applyBorder="1">
      <alignment/>
      <protection/>
    </xf>
    <xf numFmtId="0" fontId="45" fillId="24" borderId="13" xfId="65" applyFont="1" applyFill="1" applyBorder="1" applyAlignment="1">
      <alignment horizontal="center"/>
      <protection/>
    </xf>
    <xf numFmtId="3" fontId="45" fillId="24" borderId="95" xfId="65" applyNumberFormat="1" applyFont="1" applyFill="1" applyBorder="1" applyAlignment="1">
      <alignment horizontal="right" vertical="center"/>
      <protection/>
    </xf>
    <xf numFmtId="0" fontId="45" fillId="24" borderId="89" xfId="62" applyFont="1" applyFill="1" applyBorder="1">
      <alignment/>
      <protection/>
    </xf>
    <xf numFmtId="49" fontId="45" fillId="24" borderId="37" xfId="62" applyNumberFormat="1" applyFont="1" applyFill="1" applyBorder="1" applyAlignment="1">
      <alignment horizontal="center" vertical="center" wrapText="1"/>
      <protection/>
    </xf>
    <xf numFmtId="0" fontId="45" fillId="24" borderId="128" xfId="65" applyFont="1" applyFill="1" applyBorder="1">
      <alignment/>
      <protection/>
    </xf>
    <xf numFmtId="0" fontId="45" fillId="24" borderId="41" xfId="65" applyFont="1" applyFill="1" applyBorder="1" applyAlignment="1">
      <alignment horizontal="center"/>
      <protection/>
    </xf>
    <xf numFmtId="3" fontId="45" fillId="22" borderId="41" xfId="65" applyNumberFormat="1" applyFont="1" applyFill="1" applyBorder="1" applyAlignment="1">
      <alignment horizontal="right" vertical="center"/>
      <protection/>
    </xf>
    <xf numFmtId="3" fontId="45" fillId="24" borderId="96" xfId="65" applyNumberFormat="1" applyFont="1" applyFill="1" applyBorder="1" applyAlignment="1">
      <alignment horizontal="right" vertical="center"/>
      <protection/>
    </xf>
    <xf numFmtId="0" fontId="52" fillId="24" borderId="33" xfId="62" applyFont="1" applyFill="1" applyBorder="1" applyAlignment="1">
      <alignment horizontal="left"/>
      <protection/>
    </xf>
    <xf numFmtId="0" fontId="52" fillId="24" borderId="0" xfId="62" applyFont="1" applyFill="1" applyBorder="1" applyAlignment="1">
      <alignment horizontal="left"/>
      <protection/>
    </xf>
    <xf numFmtId="0" fontId="52" fillId="24" borderId="0" xfId="62" applyFont="1" applyFill="1" applyBorder="1" applyAlignment="1">
      <alignment horizontal="center"/>
      <protection/>
    </xf>
    <xf numFmtId="0" fontId="52" fillId="24" borderId="99" xfId="62" applyFont="1" applyFill="1" applyBorder="1" applyAlignment="1">
      <alignment horizontal="center"/>
      <protection/>
    </xf>
    <xf numFmtId="0" fontId="52" fillId="24" borderId="31" xfId="62" applyFont="1" applyFill="1" applyBorder="1" applyAlignment="1">
      <alignment horizontal="left"/>
      <protection/>
    </xf>
    <xf numFmtId="0" fontId="52" fillId="24" borderId="21" xfId="62" applyFont="1" applyFill="1" applyBorder="1" applyAlignment="1">
      <alignment horizontal="left"/>
      <protection/>
    </xf>
    <xf numFmtId="0" fontId="52" fillId="24" borderId="21" xfId="62" applyFont="1" applyFill="1" applyBorder="1" applyAlignment="1">
      <alignment horizontal="center"/>
      <protection/>
    </xf>
    <xf numFmtId="0" fontId="52" fillId="24" borderId="101" xfId="62" applyFont="1" applyFill="1" applyBorder="1" applyAlignment="1">
      <alignment horizontal="center"/>
      <protection/>
    </xf>
    <xf numFmtId="0" fontId="52" fillId="0" borderId="31" xfId="62" applyFont="1" applyFill="1" applyBorder="1" applyAlignment="1">
      <alignment horizontal="left"/>
      <protection/>
    </xf>
    <xf numFmtId="0" fontId="52" fillId="0" borderId="21" xfId="62" applyFont="1" applyFill="1" applyBorder="1" applyAlignment="1">
      <alignment horizontal="left"/>
      <protection/>
    </xf>
    <xf numFmtId="49" fontId="45" fillId="24" borderId="17" xfId="62" applyNumberFormat="1" applyFont="1" applyFill="1" applyBorder="1" applyAlignment="1">
      <alignment horizontal="center" vertical="center" wrapText="1"/>
      <protection/>
    </xf>
    <xf numFmtId="0" fontId="45" fillId="24" borderId="93" xfId="65" applyFont="1" applyFill="1" applyBorder="1">
      <alignment/>
      <protection/>
    </xf>
    <xf numFmtId="3" fontId="45" fillId="24" borderId="12" xfId="65" applyNumberFormat="1" applyFont="1" applyFill="1" applyBorder="1" applyAlignment="1">
      <alignment horizontal="right" vertical="center"/>
      <protection/>
    </xf>
    <xf numFmtId="3" fontId="45" fillId="24" borderId="46" xfId="65" applyNumberFormat="1" applyFont="1" applyFill="1" applyBorder="1" applyAlignment="1">
      <alignment horizontal="right" vertical="center"/>
      <protection/>
    </xf>
    <xf numFmtId="0" fontId="45" fillId="24" borderId="128" xfId="65" applyFont="1" applyFill="1" applyBorder="1" applyAlignment="1">
      <alignment horizontal="center"/>
      <protection/>
    </xf>
    <xf numFmtId="187" fontId="45" fillId="22" borderId="132" xfId="62" applyNumberFormat="1" applyFont="1" applyFill="1" applyBorder="1" applyAlignment="1">
      <alignment horizontal="right"/>
      <protection/>
    </xf>
    <xf numFmtId="49" fontId="45" fillId="24" borderId="104" xfId="62" applyNumberFormat="1" applyFont="1" applyFill="1" applyBorder="1" applyAlignment="1">
      <alignment horizontal="center" vertical="center" wrapText="1"/>
      <protection/>
    </xf>
    <xf numFmtId="0" fontId="45" fillId="24" borderId="133" xfId="65" applyFont="1" applyFill="1" applyBorder="1">
      <alignment/>
      <protection/>
    </xf>
    <xf numFmtId="0" fontId="45" fillId="24" borderId="14" xfId="65" applyFont="1" applyFill="1" applyBorder="1" applyAlignment="1">
      <alignment horizontal="center"/>
      <protection/>
    </xf>
    <xf numFmtId="3" fontId="45" fillId="22" borderId="14" xfId="65" applyNumberFormat="1" applyFont="1" applyFill="1" applyBorder="1" applyAlignment="1">
      <alignment horizontal="right" vertical="center"/>
      <protection/>
    </xf>
    <xf numFmtId="3" fontId="45" fillId="24" borderId="105" xfId="65" applyNumberFormat="1" applyFont="1" applyFill="1" applyBorder="1" applyAlignment="1">
      <alignment horizontal="right" vertical="center"/>
      <protection/>
    </xf>
    <xf numFmtId="49" fontId="45" fillId="0" borderId="38" xfId="62" applyNumberFormat="1" applyFont="1" applyBorder="1" applyAlignment="1">
      <alignment horizontal="center" vertical="center"/>
      <protection/>
    </xf>
    <xf numFmtId="0" fontId="46" fillId="0" borderId="130" xfId="65" applyFont="1" applyBorder="1" applyAlignment="1">
      <alignment horizontal="left"/>
      <protection/>
    </xf>
    <xf numFmtId="0" fontId="46" fillId="0" borderId="42" xfId="65" applyFont="1" applyBorder="1" applyAlignment="1">
      <alignment horizontal="center"/>
      <protection/>
    </xf>
    <xf numFmtId="3" fontId="46" fillId="0" borderId="42" xfId="65" applyNumberFormat="1" applyFont="1" applyBorder="1" applyAlignment="1">
      <alignment horizontal="right" vertical="center"/>
      <protection/>
    </xf>
    <xf numFmtId="3" fontId="46" fillId="0" borderId="108" xfId="65" applyNumberFormat="1" applyFont="1" applyBorder="1" applyAlignment="1">
      <alignment horizontal="right" vertical="center"/>
      <protection/>
    </xf>
    <xf numFmtId="3" fontId="45" fillId="24" borderId="0" xfId="62" applyNumberFormat="1" applyFont="1" applyFill="1" applyBorder="1" applyAlignment="1">
      <alignment vertical="center"/>
      <protection/>
    </xf>
    <xf numFmtId="0" fontId="45" fillId="24" borderId="0" xfId="62" applyFont="1" applyFill="1" applyAlignment="1">
      <alignment vertical="center"/>
      <protection/>
    </xf>
    <xf numFmtId="14" fontId="27" fillId="22" borderId="79" xfId="62" applyNumberFormat="1" applyFont="1" applyFill="1" applyBorder="1" applyAlignment="1">
      <alignment horizontal="center" vertical="center"/>
      <protection/>
    </xf>
    <xf numFmtId="190" fontId="45" fillId="26" borderId="10" xfId="62" applyNumberFormat="1" applyFont="1" applyFill="1" applyBorder="1" applyAlignment="1">
      <alignment/>
      <protection/>
    </xf>
    <xf numFmtId="190" fontId="45" fillId="26" borderId="35" xfId="62" applyNumberFormat="1" applyFont="1" applyFill="1" applyBorder="1" applyAlignment="1">
      <alignment/>
      <protection/>
    </xf>
    <xf numFmtId="0" fontId="45" fillId="26" borderId="10" xfId="62" applyFont="1" applyFill="1" applyBorder="1" applyAlignment="1">
      <alignment horizontal="center"/>
      <protection/>
    </xf>
    <xf numFmtId="190" fontId="45" fillId="26" borderId="43" xfId="62" applyNumberFormat="1" applyFont="1" applyFill="1" applyBorder="1" applyAlignment="1">
      <alignment/>
      <protection/>
    </xf>
    <xf numFmtId="190" fontId="45" fillId="26" borderId="11" xfId="62" applyNumberFormat="1" applyFont="1" applyFill="1" applyBorder="1" applyAlignment="1">
      <alignment/>
      <protection/>
    </xf>
    <xf numFmtId="14" fontId="54" fillId="26" borderId="43" xfId="62" applyNumberFormat="1" applyFont="1" applyFill="1" applyBorder="1" applyAlignment="1">
      <alignment horizontal="center" vertical="center"/>
      <protection/>
    </xf>
    <xf numFmtId="14" fontId="54" fillId="26" borderId="79" xfId="62" applyNumberFormat="1" applyFont="1" applyFill="1" applyBorder="1" applyAlignment="1">
      <alignment horizontal="center" vertical="center"/>
      <protection/>
    </xf>
    <xf numFmtId="185" fontId="45" fillId="26" borderId="10" xfId="62" applyNumberFormat="1" applyFont="1" applyFill="1" applyBorder="1">
      <alignment/>
      <protection/>
    </xf>
    <xf numFmtId="185" fontId="45" fillId="26" borderId="43" xfId="62" applyNumberFormat="1" applyFont="1" applyFill="1" applyBorder="1">
      <alignment/>
      <protection/>
    </xf>
    <xf numFmtId="0" fontId="45" fillId="26" borderId="43" xfId="62" applyFont="1" applyFill="1" applyBorder="1">
      <alignment/>
      <protection/>
    </xf>
    <xf numFmtId="0" fontId="44" fillId="26" borderId="24" xfId="0" applyFont="1" applyFill="1" applyBorder="1" applyAlignment="1">
      <alignment horizontal="center" vertical="center"/>
    </xf>
    <xf numFmtId="184" fontId="44" fillId="26" borderId="19" xfId="0" applyNumberFormat="1" applyFont="1" applyFill="1" applyBorder="1" applyAlignment="1">
      <alignment vertical="center"/>
    </xf>
    <xf numFmtId="184" fontId="44" fillId="26" borderId="20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3" fontId="4" fillId="0" borderId="84" xfId="0" applyNumberFormat="1" applyFont="1" applyFill="1" applyBorder="1" applyAlignment="1">
      <alignment horizontal="right" vertical="center"/>
    </xf>
    <xf numFmtId="3" fontId="7" fillId="0" borderId="84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4" fillId="0" borderId="24" xfId="56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84" xfId="0" applyFont="1" applyFill="1" applyBorder="1" applyAlignment="1" applyProtection="1">
      <alignment horizontal="left" vertical="center" wrapText="1"/>
      <protection/>
    </xf>
    <xf numFmtId="3" fontId="4" fillId="0" borderId="84" xfId="0" applyNumberFormat="1" applyFont="1" applyFill="1" applyBorder="1" applyAlignment="1" applyProtection="1">
      <alignment horizontal="right" vertical="center"/>
      <protection/>
    </xf>
    <xf numFmtId="3" fontId="7" fillId="0" borderId="84" xfId="0" applyNumberFormat="1" applyFont="1" applyFill="1" applyBorder="1" applyAlignment="1" applyProtection="1">
      <alignment horizontal="right" vertical="center"/>
      <protection/>
    </xf>
    <xf numFmtId="3" fontId="4" fillId="0" borderId="36" xfId="0" applyNumberFormat="1" applyFont="1" applyFill="1" applyBorder="1" applyAlignment="1" applyProtection="1">
      <alignment horizontal="right" vertical="center"/>
      <protection/>
    </xf>
    <xf numFmtId="3" fontId="4" fillId="0" borderId="77" xfId="0" applyNumberFormat="1" applyFont="1" applyFill="1" applyBorder="1" applyAlignment="1" applyProtection="1">
      <alignment horizontal="right" vertical="center"/>
      <protection/>
    </xf>
    <xf numFmtId="3" fontId="4" fillId="0" borderId="34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" fillId="0" borderId="12" xfId="0" applyFont="1" applyBorder="1" applyAlignment="1" applyProtection="1">
      <alignment wrapText="1"/>
      <protection/>
    </xf>
    <xf numFmtId="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48" xfId="0" applyNumberFormat="1" applyFont="1" applyFill="1" applyBorder="1" applyAlignment="1" applyProtection="1">
      <alignment/>
      <protection/>
    </xf>
    <xf numFmtId="3" fontId="4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0" xfId="62" applyFont="1" applyFill="1" applyAlignment="1">
      <alignment horizontal="left" vertical="center"/>
      <protection/>
    </xf>
    <xf numFmtId="0" fontId="4" fillId="0" borderId="0" xfId="62" applyFont="1" applyAlignment="1">
      <alignment horizontal="left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45" xfId="64" applyFont="1" applyBorder="1" applyAlignment="1">
      <alignment horizontal="center" vertical="center" wrapText="1"/>
      <protection/>
    </xf>
    <xf numFmtId="0" fontId="4" fillId="0" borderId="93" xfId="64" applyFont="1" applyBorder="1" applyAlignment="1">
      <alignment horizontal="left" vertical="center" wrapText="1"/>
      <protection/>
    </xf>
    <xf numFmtId="0" fontId="4" fillId="0" borderId="46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 wrapText="1"/>
      <protection/>
    </xf>
    <xf numFmtId="0" fontId="4" fillId="0" borderId="47" xfId="64" applyFont="1" applyBorder="1" applyAlignment="1">
      <alignment horizontal="center" vertical="center" wrapText="1"/>
      <protection/>
    </xf>
    <xf numFmtId="0" fontId="4" fillId="0" borderId="89" xfId="64" applyFont="1" applyBorder="1" applyAlignment="1">
      <alignment horizontal="left" vertical="center" wrapText="1"/>
      <protection/>
    </xf>
    <xf numFmtId="0" fontId="4" fillId="0" borderId="48" xfId="64" applyFont="1" applyBorder="1" applyAlignment="1">
      <alignment horizontal="center" vertical="center" wrapText="1"/>
      <protection/>
    </xf>
    <xf numFmtId="0" fontId="4" fillId="0" borderId="91" xfId="64" applyFont="1" applyBorder="1" applyAlignment="1">
      <alignment horizontal="left" vertical="center" wrapText="1"/>
      <protection/>
    </xf>
    <xf numFmtId="49" fontId="4" fillId="0" borderId="25" xfId="64" applyNumberFormat="1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90" xfId="64" applyFont="1" applyBorder="1" applyAlignment="1">
      <alignment horizontal="center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104" xfId="64" applyFont="1" applyBorder="1" applyAlignment="1">
      <alignment horizontal="center" vertical="center" wrapText="1"/>
      <protection/>
    </xf>
    <xf numFmtId="0" fontId="4" fillId="0" borderId="134" xfId="64" applyFont="1" applyBorder="1" applyAlignment="1">
      <alignment horizontal="center" vertical="center" wrapText="1"/>
      <protection/>
    </xf>
    <xf numFmtId="0" fontId="4" fillId="0" borderId="133" xfId="64" applyFont="1" applyBorder="1" applyAlignment="1">
      <alignment vertical="center" wrapText="1"/>
      <protection/>
    </xf>
    <xf numFmtId="0" fontId="4" fillId="0" borderId="105" xfId="64" applyFont="1" applyBorder="1" applyAlignment="1">
      <alignment horizontal="center" vertical="center" wrapText="1"/>
      <protection/>
    </xf>
    <xf numFmtId="0" fontId="4" fillId="0" borderId="133" xfId="64" applyFont="1" applyBorder="1" applyAlignment="1">
      <alignment horizontal="center" vertical="center" wrapText="1"/>
      <protection/>
    </xf>
    <xf numFmtId="182" fontId="45" fillId="0" borderId="0" xfId="73" applyNumberFormat="1" applyFont="1" applyFill="1" applyBorder="1" applyAlignment="1" applyProtection="1">
      <alignment horizontal="center"/>
      <protection/>
    </xf>
    <xf numFmtId="49" fontId="45" fillId="24" borderId="15" xfId="62" applyNumberFormat="1" applyFont="1" applyFill="1" applyBorder="1" applyAlignment="1">
      <alignment horizontal="center" vertical="center" wrapText="1"/>
      <protection/>
    </xf>
    <xf numFmtId="182" fontId="45" fillId="24" borderId="0" xfId="73" applyNumberFormat="1" applyFont="1" applyFill="1" applyBorder="1" applyAlignment="1" applyProtection="1">
      <alignment horizontal="center" vertical="center"/>
      <protection/>
    </xf>
    <xf numFmtId="0" fontId="4" fillId="29" borderId="0" xfId="58" applyNumberFormat="1" applyFont="1" applyFill="1" applyBorder="1" applyAlignment="1">
      <alignment horizontal="left"/>
      <protection/>
    </xf>
    <xf numFmtId="49" fontId="4" fillId="24" borderId="0" xfId="58" applyNumberFormat="1" applyFont="1" applyFill="1">
      <alignment/>
      <protection/>
    </xf>
    <xf numFmtId="49" fontId="4" fillId="26" borderId="0" xfId="0" applyNumberFormat="1" applyFont="1" applyFill="1" applyAlignment="1">
      <alignment/>
    </xf>
    <xf numFmtId="0" fontId="4" fillId="0" borderId="1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3" fontId="4" fillId="26" borderId="135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36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37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3" fontId="45" fillId="29" borderId="86" xfId="0" applyNumberFormat="1" applyFont="1" applyFill="1" applyBorder="1" applyAlignment="1" applyProtection="1">
      <alignment/>
      <protection/>
    </xf>
    <xf numFmtId="3" fontId="45" fillId="29" borderId="43" xfId="0" applyNumberFormat="1" applyFont="1" applyFill="1" applyBorder="1" applyAlignment="1" applyProtection="1">
      <alignment/>
      <protection/>
    </xf>
    <xf numFmtId="3" fontId="45" fillId="0" borderId="122" xfId="0" applyNumberFormat="1" applyFont="1" applyBorder="1" applyAlignment="1" applyProtection="1">
      <alignment/>
      <protection/>
    </xf>
    <xf numFmtId="0" fontId="45" fillId="0" borderId="25" xfId="0" applyFont="1" applyBorder="1" applyAlignment="1" applyProtection="1">
      <alignment horizontal="center" vertical="center"/>
      <protection/>
    </xf>
    <xf numFmtId="3" fontId="45" fillId="29" borderId="89" xfId="0" applyNumberFormat="1" applyFont="1" applyFill="1" applyBorder="1" applyAlignment="1" applyProtection="1">
      <alignment/>
      <protection/>
    </xf>
    <xf numFmtId="3" fontId="45" fillId="29" borderId="11" xfId="0" applyNumberFormat="1" applyFont="1" applyFill="1" applyBorder="1" applyAlignment="1" applyProtection="1">
      <alignment/>
      <protection/>
    </xf>
    <xf numFmtId="3" fontId="45" fillId="0" borderId="102" xfId="0" applyNumberFormat="1" applyFont="1" applyBorder="1" applyAlignment="1" applyProtection="1">
      <alignment/>
      <protection/>
    </xf>
    <xf numFmtId="0" fontId="45" fillId="0" borderId="104" xfId="0" applyFont="1" applyBorder="1" applyAlignment="1" applyProtection="1">
      <alignment horizontal="center" vertical="center"/>
      <protection/>
    </xf>
    <xf numFmtId="3" fontId="45" fillId="29" borderId="133" xfId="0" applyNumberFormat="1" applyFont="1" applyFill="1" applyBorder="1" applyAlignment="1" applyProtection="1">
      <alignment/>
      <protection/>
    </xf>
    <xf numFmtId="3" fontId="45" fillId="29" borderId="14" xfId="0" applyNumberFormat="1" applyFont="1" applyFill="1" applyBorder="1" applyAlignment="1" applyProtection="1">
      <alignment/>
      <protection/>
    </xf>
    <xf numFmtId="3" fontId="45" fillId="0" borderId="138" xfId="0" applyNumberFormat="1" applyFont="1" applyBorder="1" applyAlignment="1" applyProtection="1">
      <alignment/>
      <protection/>
    </xf>
    <xf numFmtId="49" fontId="44" fillId="0" borderId="25" xfId="0" applyNumberFormat="1" applyFont="1" applyBorder="1" applyAlignment="1">
      <alignment horizontal="center" vertical="center"/>
    </xf>
    <xf numFmtId="49" fontId="44" fillId="0" borderId="89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49" fontId="44" fillId="0" borderId="91" xfId="0" applyNumberFormat="1" applyFont="1" applyBorder="1" applyAlignment="1">
      <alignment horizontal="center" vertical="center" wrapText="1"/>
    </xf>
    <xf numFmtId="3" fontId="45" fillId="0" borderId="94" xfId="62" applyNumberFormat="1" applyFont="1" applyFill="1" applyBorder="1" applyAlignment="1">
      <alignment horizontal="right" vertical="center"/>
      <protection/>
    </xf>
    <xf numFmtId="3" fontId="45" fillId="0" borderId="90" xfId="62" applyNumberFormat="1" applyFont="1" applyFill="1" applyBorder="1" applyAlignment="1">
      <alignment horizontal="right" vertical="center"/>
      <protection/>
    </xf>
    <xf numFmtId="10" fontId="45" fillId="0" borderId="11" xfId="62" applyNumberFormat="1" applyFont="1" applyFill="1" applyBorder="1" applyAlignment="1">
      <alignment horizontal="right" vertical="center"/>
      <protection/>
    </xf>
    <xf numFmtId="3" fontId="45" fillId="0" borderId="92" xfId="62" applyNumberFormat="1" applyFont="1" applyFill="1" applyBorder="1" applyAlignment="1">
      <alignment horizontal="right" vertical="center"/>
      <protection/>
    </xf>
    <xf numFmtId="3" fontId="45" fillId="0" borderId="43" xfId="62" applyNumberFormat="1" applyFont="1" applyFill="1" applyBorder="1" applyAlignment="1">
      <alignment horizontal="right" vertical="center"/>
      <protection/>
    </xf>
    <xf numFmtId="3" fontId="4" fillId="26" borderId="12" xfId="0" applyNumberFormat="1" applyFont="1" applyFill="1" applyBorder="1" applyAlignment="1" applyProtection="1">
      <alignment horizontal="right"/>
      <protection/>
    </xf>
    <xf numFmtId="0" fontId="4" fillId="24" borderId="11" xfId="62" applyFont="1" applyFill="1" applyBorder="1" applyAlignment="1">
      <alignment horizontal="center" vertical="center"/>
      <protection/>
    </xf>
    <xf numFmtId="0" fontId="4" fillId="24" borderId="19" xfId="0" applyFont="1" applyFill="1" applyBorder="1" applyAlignment="1">
      <alignment horizontal="center"/>
    </xf>
    <xf numFmtId="182" fontId="4" fillId="24" borderId="80" xfId="73" applyNumberFormat="1" applyFont="1" applyFill="1" applyBorder="1" applyAlignment="1" applyProtection="1">
      <alignment horizontal="center" vertical="center" wrapText="1"/>
      <protection/>
    </xf>
    <xf numFmtId="0" fontId="4" fillId="24" borderId="79" xfId="62" applyFont="1" applyFill="1" applyBorder="1" applyAlignment="1">
      <alignment horizontal="center" vertical="center" wrapText="1"/>
      <protection/>
    </xf>
    <xf numFmtId="3" fontId="46" fillId="0" borderId="34" xfId="65" applyNumberFormat="1" applyFont="1" applyBorder="1">
      <alignment/>
      <protection/>
    </xf>
    <xf numFmtId="3" fontId="4" fillId="0" borderId="0" xfId="62" applyNumberFormat="1" applyFont="1" applyBorder="1">
      <alignment/>
      <protection/>
    </xf>
    <xf numFmtId="3" fontId="35" fillId="0" borderId="0" xfId="62" applyNumberFormat="1" applyFont="1" applyBorder="1">
      <alignment/>
      <protection/>
    </xf>
    <xf numFmtId="3" fontId="45" fillId="30" borderId="13" xfId="62" applyNumberFormat="1" applyFont="1" applyFill="1" applyBorder="1" applyAlignment="1">
      <alignment horizontal="right" vertical="center"/>
      <protection/>
    </xf>
    <xf numFmtId="0" fontId="46" fillId="0" borderId="35" xfId="62" applyFont="1" applyFill="1" applyBorder="1" applyAlignment="1">
      <alignment horizontal="center"/>
      <protection/>
    </xf>
    <xf numFmtId="182" fontId="45" fillId="24" borderId="0" xfId="73" applyNumberFormat="1" applyFont="1" applyFill="1" applyBorder="1" applyAlignment="1" applyProtection="1">
      <alignment vertical="center"/>
      <protection/>
    </xf>
    <xf numFmtId="49" fontId="45" fillId="24" borderId="15" xfId="62" applyNumberFormat="1" applyFont="1" applyFill="1" applyBorder="1" applyAlignment="1">
      <alignment horizontal="center" vertical="center" wrapText="1"/>
      <protection/>
    </xf>
    <xf numFmtId="0" fontId="45" fillId="24" borderId="139" xfId="62" applyFont="1" applyFill="1" applyBorder="1" applyAlignment="1">
      <alignment horizontal="center"/>
      <protection/>
    </xf>
    <xf numFmtId="49" fontId="45" fillId="24" borderId="15" xfId="62" applyNumberFormat="1" applyFont="1" applyFill="1" applyBorder="1" applyAlignment="1">
      <alignment horizontal="center" vertical="center" wrapText="1"/>
      <protection/>
    </xf>
    <xf numFmtId="0" fontId="45" fillId="24" borderId="139" xfId="62" applyFont="1" applyFill="1" applyBorder="1" applyAlignment="1">
      <alignment horizontal="center"/>
      <protection/>
    </xf>
    <xf numFmtId="184" fontId="45" fillId="29" borderId="19" xfId="62" applyNumberFormat="1" applyFont="1" applyFill="1" applyBorder="1" applyAlignment="1">
      <alignment horizontal="center" vertical="center"/>
      <protection/>
    </xf>
    <xf numFmtId="49" fontId="27" fillId="24" borderId="0" xfId="62" applyNumberFormat="1" applyFont="1" applyFill="1" applyAlignment="1">
      <alignment horizontal="left" vertical="center"/>
      <protection/>
    </xf>
    <xf numFmtId="0" fontId="55" fillId="24" borderId="0" xfId="62" applyFont="1" applyFill="1">
      <alignment/>
      <protection/>
    </xf>
    <xf numFmtId="0" fontId="45" fillId="24" borderId="36" xfId="65" applyFont="1" applyFill="1" applyBorder="1" applyAlignment="1">
      <alignment horizontal="center"/>
      <protection/>
    </xf>
    <xf numFmtId="0" fontId="45" fillId="24" borderId="34" xfId="65" applyFont="1" applyFill="1" applyBorder="1" applyAlignment="1">
      <alignment horizontal="center"/>
      <protection/>
    </xf>
    <xf numFmtId="0" fontId="46" fillId="24" borderId="10" xfId="62" applyFont="1" applyFill="1" applyBorder="1">
      <alignment/>
      <protection/>
    </xf>
    <xf numFmtId="0" fontId="52" fillId="0" borderId="0" xfId="63" applyFont="1">
      <alignment/>
      <protection/>
    </xf>
    <xf numFmtId="3" fontId="45" fillId="26" borderId="0" xfId="65" applyNumberFormat="1" applyFont="1" applyFill="1" applyBorder="1" applyAlignment="1">
      <alignment horizontal="right" vertical="center"/>
      <protection/>
    </xf>
    <xf numFmtId="3" fontId="8" fillId="26" borderId="65" xfId="0" applyNumberFormat="1" applyFont="1" applyFill="1" applyBorder="1" applyAlignment="1" applyProtection="1">
      <alignment/>
      <protection locked="0"/>
    </xf>
    <xf numFmtId="3" fontId="8" fillId="26" borderId="36" xfId="0" applyNumberFormat="1" applyFont="1" applyFill="1" applyBorder="1" applyAlignment="1" applyProtection="1">
      <alignment/>
      <protection locked="0"/>
    </xf>
    <xf numFmtId="3" fontId="8" fillId="26" borderId="79" xfId="0" applyNumberFormat="1" applyFont="1" applyFill="1" applyBorder="1" applyAlignment="1" applyProtection="1">
      <alignment/>
      <protection locked="0"/>
    </xf>
    <xf numFmtId="0" fontId="0" fillId="0" borderId="0" xfId="58">
      <alignment/>
      <protection/>
    </xf>
    <xf numFmtId="0" fontId="56" fillId="0" borderId="0" xfId="63" applyFont="1">
      <alignment/>
      <protection/>
    </xf>
    <xf numFmtId="0" fontId="56" fillId="0" borderId="0" xfId="63" applyFont="1" applyAlignment="1">
      <alignment horizontal="right"/>
      <protection/>
    </xf>
    <xf numFmtId="0" fontId="56" fillId="0" borderId="53" xfId="63" applyFont="1" applyBorder="1" applyAlignment="1">
      <alignment horizontal="center"/>
      <protection/>
    </xf>
    <xf numFmtId="0" fontId="56" fillId="0" borderId="28" xfId="63" applyFont="1" applyBorder="1" applyAlignment="1">
      <alignment horizontal="center"/>
      <protection/>
    </xf>
    <xf numFmtId="0" fontId="56" fillId="0" borderId="55" xfId="63" applyFont="1" applyBorder="1" applyAlignment="1">
      <alignment horizontal="center"/>
      <protection/>
    </xf>
    <xf numFmtId="0" fontId="56" fillId="0" borderId="113" xfId="63" applyFont="1" applyBorder="1" applyAlignment="1">
      <alignment horizontal="center"/>
      <protection/>
    </xf>
    <xf numFmtId="0" fontId="56" fillId="0" borderId="33" xfId="63" applyFont="1" applyBorder="1" applyAlignment="1">
      <alignment horizontal="center"/>
      <protection/>
    </xf>
    <xf numFmtId="0" fontId="56" fillId="0" borderId="60" xfId="63" applyFont="1" applyBorder="1" applyAlignment="1">
      <alignment horizontal="center"/>
      <protection/>
    </xf>
    <xf numFmtId="49" fontId="56" fillId="0" borderId="20" xfId="63" applyNumberFormat="1" applyFont="1" applyBorder="1" applyAlignment="1">
      <alignment horizontal="center"/>
      <protection/>
    </xf>
    <xf numFmtId="0" fontId="56" fillId="0" borderId="51" xfId="63" applyFont="1" applyBorder="1" applyAlignment="1">
      <alignment horizontal="center"/>
      <protection/>
    </xf>
    <xf numFmtId="0" fontId="56" fillId="0" borderId="140" xfId="63" applyFont="1" applyBorder="1" applyAlignment="1">
      <alignment horizontal="center"/>
      <protection/>
    </xf>
    <xf numFmtId="0" fontId="56" fillId="0" borderId="52" xfId="63" applyFont="1" applyBorder="1" applyAlignment="1">
      <alignment horizontal="center"/>
      <protection/>
    </xf>
    <xf numFmtId="0" fontId="56" fillId="0" borderId="33" xfId="63" applyFont="1" applyBorder="1">
      <alignment/>
      <protection/>
    </xf>
    <xf numFmtId="189" fontId="56" fillId="0" borderId="32" xfId="63" applyNumberFormat="1" applyFont="1" applyFill="1" applyBorder="1">
      <alignment/>
      <protection/>
    </xf>
    <xf numFmtId="0" fontId="57" fillId="0" borderId="51" xfId="63" applyFont="1" applyBorder="1">
      <alignment/>
      <protection/>
    </xf>
    <xf numFmtId="189" fontId="57" fillId="0" borderId="52" xfId="63" applyNumberFormat="1" applyFont="1" applyFill="1" applyBorder="1">
      <alignment/>
      <protection/>
    </xf>
    <xf numFmtId="0" fontId="56" fillId="0" borderId="16" xfId="63" applyFont="1" applyBorder="1">
      <alignment/>
      <protection/>
    </xf>
    <xf numFmtId="189" fontId="56" fillId="0" borderId="29" xfId="63" applyNumberFormat="1" applyFont="1" applyFill="1" applyBorder="1">
      <alignment/>
      <protection/>
    </xf>
    <xf numFmtId="0" fontId="56" fillId="0" borderId="24" xfId="63" applyFont="1" applyBorder="1">
      <alignment/>
      <protection/>
    </xf>
    <xf numFmtId="189" fontId="56" fillId="0" borderId="20" xfId="63" applyNumberFormat="1" applyFont="1" applyFill="1" applyBorder="1">
      <alignment/>
      <protection/>
    </xf>
    <xf numFmtId="0" fontId="46" fillId="0" borderId="0" xfId="65" applyFont="1" applyBorder="1" applyAlignment="1">
      <alignment horizontal="left"/>
      <protection/>
    </xf>
    <xf numFmtId="191" fontId="8" fillId="0" borderId="70" xfId="0" applyNumberFormat="1" applyFont="1" applyBorder="1" applyAlignment="1">
      <alignment/>
    </xf>
    <xf numFmtId="191" fontId="8" fillId="0" borderId="141" xfId="0" applyNumberFormat="1" applyFont="1" applyBorder="1" applyAlignment="1">
      <alignment/>
    </xf>
    <xf numFmtId="0" fontId="4" fillId="0" borderId="0" xfId="58" applyFont="1" applyAlignment="1">
      <alignment horizontal="left" wrapText="1"/>
      <protection/>
    </xf>
    <xf numFmtId="49" fontId="4" fillId="22" borderId="0" xfId="0" applyNumberFormat="1" applyFont="1" applyFill="1" applyBorder="1" applyAlignment="1" applyProtection="1">
      <alignment horizontal="left"/>
      <protection locked="0"/>
    </xf>
    <xf numFmtId="0" fontId="4" fillId="0" borderId="0" xfId="64" applyFont="1" applyAlignment="1">
      <alignment horizontal="center" vertical="center" wrapText="1"/>
      <protection/>
    </xf>
    <xf numFmtId="0" fontId="4" fillId="0" borderId="26" xfId="64" applyFont="1" applyBorder="1" applyAlignment="1">
      <alignment horizontal="center" vertical="center" wrapText="1"/>
      <protection/>
    </xf>
    <xf numFmtId="0" fontId="4" fillId="0" borderId="98" xfId="64" applyFont="1" applyBorder="1" applyAlignment="1">
      <alignment horizontal="center" vertical="center" wrapText="1"/>
      <protection/>
    </xf>
    <xf numFmtId="0" fontId="4" fillId="0" borderId="55" xfId="64" applyFont="1" applyBorder="1" applyAlignment="1">
      <alignment horizontal="center" vertical="center" wrapText="1"/>
      <protection/>
    </xf>
    <xf numFmtId="0" fontId="4" fillId="0" borderId="121" xfId="64" applyFont="1" applyBorder="1" applyAlignment="1">
      <alignment horizontal="center" vertical="center" wrapText="1"/>
      <protection/>
    </xf>
    <xf numFmtId="0" fontId="4" fillId="0" borderId="80" xfId="64" applyFont="1" applyBorder="1" applyAlignment="1">
      <alignment horizontal="center" vertical="center" wrapText="1"/>
      <protection/>
    </xf>
    <xf numFmtId="0" fontId="4" fillId="0" borderId="119" xfId="64" applyFont="1" applyBorder="1" applyAlignment="1">
      <alignment horizontal="center" vertical="center" wrapText="1"/>
      <protection/>
    </xf>
    <xf numFmtId="0" fontId="4" fillId="0" borderId="28" xfId="64" applyFont="1" applyBorder="1" applyAlignment="1">
      <alignment horizontal="center" vertical="center" wrapText="1"/>
      <protection/>
    </xf>
    <xf numFmtId="0" fontId="4" fillId="0" borderId="79" xfId="64" applyFont="1" applyBorder="1" applyAlignment="1">
      <alignment horizontal="center" vertical="center" wrapText="1"/>
      <protection/>
    </xf>
    <xf numFmtId="0" fontId="4" fillId="0" borderId="113" xfId="64" applyFont="1" applyBorder="1" applyAlignment="1">
      <alignment horizontal="center" vertical="center" wrapText="1"/>
      <protection/>
    </xf>
    <xf numFmtId="0" fontId="4" fillId="0" borderId="115" xfId="64" applyFont="1" applyBorder="1" applyAlignment="1">
      <alignment horizontal="center" vertical="center" wrapTex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 vertical="center"/>
    </xf>
    <xf numFmtId="0" fontId="45" fillId="0" borderId="55" xfId="0" applyFont="1" applyBorder="1" applyAlignment="1" applyProtection="1">
      <alignment horizontal="center" vertical="center" wrapText="1"/>
      <protection/>
    </xf>
    <xf numFmtId="0" fontId="45" fillId="0" borderId="121" xfId="0" applyFont="1" applyBorder="1" applyAlignment="1" applyProtection="1">
      <alignment horizontal="center" vertical="center" wrapText="1"/>
      <protection/>
    </xf>
    <xf numFmtId="0" fontId="45" fillId="0" borderId="87" xfId="0" applyFont="1" applyBorder="1" applyAlignment="1" applyProtection="1">
      <alignment horizontal="center" wrapText="1"/>
      <protection/>
    </xf>
    <xf numFmtId="0" fontId="45" fillId="0" borderId="86" xfId="0" applyFont="1" applyBorder="1" applyAlignment="1" applyProtection="1">
      <alignment horizontal="center" wrapText="1"/>
      <protection/>
    </xf>
    <xf numFmtId="0" fontId="45" fillId="0" borderId="90" xfId="0" applyFont="1" applyBorder="1" applyAlignment="1" applyProtection="1">
      <alignment horizontal="center" wrapText="1"/>
      <protection/>
    </xf>
    <xf numFmtId="0" fontId="45" fillId="0" borderId="89" xfId="0" applyFont="1" applyBorder="1" applyAlignment="1" applyProtection="1">
      <alignment horizontal="center" wrapText="1"/>
      <protection/>
    </xf>
    <xf numFmtId="0" fontId="45" fillId="0" borderId="134" xfId="0" applyFont="1" applyBorder="1" applyAlignment="1" applyProtection="1">
      <alignment horizontal="center" wrapText="1"/>
      <protection/>
    </xf>
    <xf numFmtId="0" fontId="45" fillId="0" borderId="133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101" xfId="0" applyBorder="1" applyAlignment="1">
      <alignment/>
    </xf>
    <xf numFmtId="49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Border="1" applyAlignment="1">
      <alignment/>
    </xf>
    <xf numFmtId="0" fontId="0" fillId="0" borderId="98" xfId="0" applyBorder="1" applyAlignment="1">
      <alignment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79" xfId="0" applyBorder="1" applyAlignment="1">
      <alignment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4" fillId="0" borderId="142" xfId="0" applyNumberFormat="1" applyFont="1" applyFill="1" applyBorder="1" applyAlignment="1" applyProtection="1">
      <alignment horizontal="center" vertical="center"/>
      <protection/>
    </xf>
    <xf numFmtId="0" fontId="4" fillId="0" borderId="143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7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49" fontId="4" fillId="0" borderId="114" xfId="0" applyNumberFormat="1" applyFont="1" applyFill="1" applyBorder="1" applyAlignment="1" applyProtection="1">
      <alignment horizontal="center" vertical="center" wrapText="1"/>
      <protection/>
    </xf>
    <xf numFmtId="49" fontId="4" fillId="0" borderId="98" xfId="0" applyNumberFormat="1" applyFont="1" applyFill="1" applyBorder="1" applyAlignment="1" applyProtection="1">
      <alignment horizontal="center" vertical="center" wrapText="1"/>
      <protection/>
    </xf>
    <xf numFmtId="0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NumberFormat="1" applyFont="1" applyBorder="1" applyAlignment="1" applyProtection="1">
      <alignment horizontal="center" vertical="center"/>
      <protection/>
    </xf>
    <xf numFmtId="183" fontId="4" fillId="0" borderId="0" xfId="74" applyFont="1" applyFill="1" applyAlignment="1">
      <alignment horizontal="center" vertical="center" wrapText="1"/>
      <protection/>
    </xf>
    <xf numFmtId="0" fontId="44" fillId="26" borderId="113" xfId="0" applyFont="1" applyFill="1" applyBorder="1" applyAlignment="1">
      <alignment horizontal="center" vertical="center"/>
    </xf>
    <xf numFmtId="0" fontId="44" fillId="26" borderId="115" xfId="0" applyFont="1" applyFill="1" applyBorder="1" applyAlignment="1">
      <alignment horizontal="center" vertical="center"/>
    </xf>
    <xf numFmtId="182" fontId="4" fillId="0" borderId="0" xfId="73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center" vertical="center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4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24" borderId="142" xfId="0" applyFont="1" applyFill="1" applyBorder="1" applyAlignment="1">
      <alignment horizontal="center" vertical="center"/>
    </xf>
    <xf numFmtId="0" fontId="4" fillId="24" borderId="143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right" vertical="center"/>
    </xf>
    <xf numFmtId="0" fontId="45" fillId="0" borderId="145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31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 wrapText="1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 wrapText="1"/>
    </xf>
    <xf numFmtId="0" fontId="45" fillId="0" borderId="9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5" fillId="0" borderId="146" xfId="0" applyFont="1" applyFill="1" applyBorder="1" applyAlignment="1">
      <alignment horizontal="left" vertical="center" wrapText="1"/>
    </xf>
    <xf numFmtId="0" fontId="45" fillId="24" borderId="147" xfId="66" applyFont="1" applyFill="1" applyBorder="1" applyAlignment="1">
      <alignment horizontal="center" vertical="center" wrapText="1"/>
      <protection/>
    </xf>
    <xf numFmtId="0" fontId="45" fillId="24" borderId="15" xfId="66" applyFont="1" applyFill="1" applyBorder="1" applyAlignment="1">
      <alignment horizontal="center" vertical="center" wrapText="1"/>
      <protection/>
    </xf>
    <xf numFmtId="0" fontId="45" fillId="24" borderId="148" xfId="66" applyFont="1" applyFill="1" applyBorder="1" applyAlignment="1">
      <alignment horizontal="center" vertical="center" wrapText="1"/>
      <protection/>
    </xf>
    <xf numFmtId="0" fontId="45" fillId="24" borderId="13" xfId="66" applyFont="1" applyFill="1" applyBorder="1" applyAlignment="1">
      <alignment horizontal="center" vertical="center" wrapText="1"/>
      <protection/>
    </xf>
    <xf numFmtId="182" fontId="4" fillId="0" borderId="142" xfId="73" applyNumberFormat="1" applyFont="1" applyFill="1" applyBorder="1" applyAlignment="1" applyProtection="1">
      <alignment horizontal="center" vertical="center"/>
      <protection/>
    </xf>
    <xf numFmtId="182" fontId="4" fillId="0" borderId="143" xfId="73" applyNumberFormat="1" applyFont="1" applyFill="1" applyBorder="1" applyAlignment="1" applyProtection="1">
      <alignment horizontal="center" vertical="center"/>
      <protection/>
    </xf>
    <xf numFmtId="182" fontId="4" fillId="0" borderId="18" xfId="73" applyNumberFormat="1" applyFont="1" applyFill="1" applyBorder="1" applyAlignment="1" applyProtection="1">
      <alignment horizontal="center" vertical="center"/>
      <protection/>
    </xf>
    <xf numFmtId="182" fontId="45" fillId="0" borderId="0" xfId="73" applyNumberFormat="1" applyFont="1" applyFill="1" applyBorder="1" applyAlignment="1" applyProtection="1">
      <alignment horizontal="center"/>
      <protection/>
    </xf>
    <xf numFmtId="0" fontId="45" fillId="0" borderId="28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14" xfId="0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79" xfId="0" applyNumberFormat="1" applyFont="1" applyBorder="1" applyAlignment="1">
      <alignment horizontal="center" vertical="center" wrapText="1"/>
    </xf>
    <xf numFmtId="182" fontId="45" fillId="0" borderId="117" xfId="73" applyNumberFormat="1" applyFont="1" applyFill="1" applyBorder="1" applyAlignment="1" applyProtection="1">
      <alignment horizontal="center" vertical="center"/>
      <protection/>
    </xf>
    <xf numFmtId="182" fontId="45" fillId="0" borderId="85" xfId="73" applyNumberFormat="1" applyFont="1" applyFill="1" applyBorder="1" applyAlignment="1" applyProtection="1">
      <alignment horizontal="center" vertical="center"/>
      <protection/>
    </xf>
    <xf numFmtId="0" fontId="4" fillId="0" borderId="117" xfId="62" applyFont="1" applyBorder="1" applyAlignment="1">
      <alignment horizontal="center" vertical="center" wrapText="1" shrinkToFit="1"/>
      <protection/>
    </xf>
    <xf numFmtId="0" fontId="4" fillId="0" borderId="99" xfId="62" applyFont="1" applyBorder="1" applyAlignment="1">
      <alignment horizontal="center" vertical="center" wrapText="1" shrinkToFit="1"/>
      <protection/>
    </xf>
    <xf numFmtId="3" fontId="45" fillId="0" borderId="84" xfId="62" applyNumberFormat="1" applyFont="1" applyFill="1" applyBorder="1" applyAlignment="1">
      <alignment horizontal="right" vertical="center"/>
      <protection/>
    </xf>
    <xf numFmtId="3" fontId="45" fillId="0" borderId="22" xfId="62" applyNumberFormat="1" applyFont="1" applyFill="1" applyBorder="1" applyAlignment="1">
      <alignment horizontal="right" vertical="center"/>
      <protection/>
    </xf>
    <xf numFmtId="3" fontId="45" fillId="0" borderId="35" xfId="62" applyNumberFormat="1" applyFont="1" applyFill="1" applyBorder="1" applyAlignment="1">
      <alignment horizontal="right" vertical="center"/>
      <protection/>
    </xf>
    <xf numFmtId="3" fontId="45" fillId="0" borderId="79" xfId="62" applyNumberFormat="1" applyFont="1" applyFill="1" applyBorder="1" applyAlignment="1">
      <alignment horizontal="right" vertical="center"/>
      <protection/>
    </xf>
    <xf numFmtId="0" fontId="45" fillId="0" borderId="149" xfId="65" applyFont="1" applyBorder="1" applyAlignment="1">
      <alignment horizontal="center" vertical="center"/>
      <protection/>
    </xf>
    <xf numFmtId="0" fontId="45" fillId="0" borderId="23" xfId="65" applyFont="1" applyBorder="1" applyAlignment="1">
      <alignment horizontal="center" vertical="center"/>
      <protection/>
    </xf>
    <xf numFmtId="0" fontId="45" fillId="0" borderId="139" xfId="62" applyFont="1" applyBorder="1" applyAlignment="1">
      <alignment horizontal="center"/>
      <protection/>
    </xf>
    <xf numFmtId="0" fontId="45" fillId="0" borderId="143" xfId="62" applyFont="1" applyBorder="1" applyAlignment="1">
      <alignment horizontal="center"/>
      <protection/>
    </xf>
    <xf numFmtId="0" fontId="45" fillId="0" borderId="18" xfId="62" applyFont="1" applyBorder="1" applyAlignment="1">
      <alignment horizontal="center"/>
      <protection/>
    </xf>
    <xf numFmtId="49" fontId="45" fillId="24" borderId="147" xfId="62" applyNumberFormat="1" applyFont="1" applyFill="1" applyBorder="1" applyAlignment="1">
      <alignment horizontal="center" vertical="center" wrapText="1"/>
      <protection/>
    </xf>
    <xf numFmtId="49" fontId="45" fillId="24" borderId="15" xfId="62" applyNumberFormat="1" applyFont="1" applyFill="1" applyBorder="1" applyAlignment="1">
      <alignment horizontal="center" vertical="center" wrapText="1"/>
      <protection/>
    </xf>
    <xf numFmtId="0" fontId="45" fillId="24" borderId="149" xfId="65" applyFont="1" applyFill="1" applyBorder="1" applyAlignment="1">
      <alignment horizontal="center" vertical="center"/>
      <protection/>
    </xf>
    <xf numFmtId="0" fontId="45" fillId="24" borderId="84" xfId="65" applyFont="1" applyFill="1" applyBorder="1" applyAlignment="1">
      <alignment horizontal="center" vertical="center"/>
      <protection/>
    </xf>
    <xf numFmtId="0" fontId="45" fillId="24" borderId="28" xfId="65" applyFont="1" applyFill="1" applyBorder="1" applyAlignment="1">
      <alignment horizontal="center" vertical="center" wrapText="1"/>
      <protection/>
    </xf>
    <xf numFmtId="0" fontId="45" fillId="24" borderId="35" xfId="65" applyFont="1" applyFill="1" applyBorder="1" applyAlignment="1">
      <alignment horizontal="center" vertical="center" wrapText="1"/>
      <protection/>
    </xf>
    <xf numFmtId="0" fontId="45" fillId="24" borderId="40" xfId="65" applyFont="1" applyFill="1" applyBorder="1" applyAlignment="1">
      <alignment horizontal="center"/>
      <protection/>
    </xf>
    <xf numFmtId="0" fontId="45" fillId="24" borderId="126" xfId="65" applyFont="1" applyFill="1" applyBorder="1" applyAlignment="1">
      <alignment horizontal="center"/>
      <protection/>
    </xf>
    <xf numFmtId="49" fontId="45" fillId="0" borderId="147" xfId="62" applyNumberFormat="1" applyFont="1" applyBorder="1" applyAlignment="1">
      <alignment horizontal="center" vertical="center" wrapText="1"/>
      <protection/>
    </xf>
    <xf numFmtId="49" fontId="45" fillId="0" borderId="37" xfId="62" applyNumberFormat="1" applyFont="1" applyBorder="1" applyAlignment="1">
      <alignment horizontal="center" vertical="center" wrapText="1"/>
      <protection/>
    </xf>
    <xf numFmtId="0" fontId="45" fillId="24" borderId="139" xfId="62" applyFont="1" applyFill="1" applyBorder="1" applyAlignment="1">
      <alignment horizontal="center"/>
      <protection/>
    </xf>
    <xf numFmtId="0" fontId="45" fillId="24" borderId="143" xfId="62" applyFont="1" applyFill="1" applyBorder="1" applyAlignment="1">
      <alignment horizontal="center"/>
      <protection/>
    </xf>
    <xf numFmtId="0" fontId="45" fillId="24" borderId="149" xfId="62" applyFont="1" applyFill="1" applyBorder="1" applyAlignment="1">
      <alignment horizontal="center"/>
      <protection/>
    </xf>
    <xf numFmtId="182" fontId="45" fillId="24" borderId="0" xfId="73" applyNumberFormat="1" applyFont="1" applyFill="1" applyBorder="1" applyAlignment="1" applyProtection="1">
      <alignment horizontal="center" vertical="center"/>
      <protection/>
    </xf>
    <xf numFmtId="182" fontId="45" fillId="24" borderId="139" xfId="73" applyNumberFormat="1" applyFont="1" applyFill="1" applyBorder="1" applyAlignment="1" applyProtection="1">
      <alignment horizontal="center" vertical="center"/>
      <protection/>
    </xf>
    <xf numFmtId="182" fontId="45" fillId="24" borderId="149" xfId="73" applyNumberFormat="1" applyFont="1" applyFill="1" applyBorder="1" applyAlignment="1" applyProtection="1">
      <alignment horizontal="center" vertical="center"/>
      <protection/>
    </xf>
    <xf numFmtId="0" fontId="4" fillId="24" borderId="0" xfId="62" applyFont="1" applyFill="1" applyAlignment="1">
      <alignment horizontal="center"/>
      <protection/>
    </xf>
    <xf numFmtId="0" fontId="45" fillId="20" borderId="36" xfId="62" applyFont="1" applyFill="1" applyBorder="1" applyAlignment="1">
      <alignment vertical="center"/>
      <protection/>
    </xf>
    <xf numFmtId="0" fontId="45" fillId="20" borderId="35" xfId="62" applyFont="1" applyFill="1" applyBorder="1" applyAlignment="1">
      <alignment vertical="center"/>
      <protection/>
    </xf>
    <xf numFmtId="0" fontId="45" fillId="20" borderId="79" xfId="62" applyFont="1" applyFill="1" applyBorder="1" applyAlignment="1">
      <alignment vertical="center"/>
      <protection/>
    </xf>
    <xf numFmtId="0" fontId="45" fillId="20" borderId="34" xfId="62" applyFont="1" applyFill="1" applyBorder="1" applyAlignment="1">
      <alignment vertical="center"/>
      <protection/>
    </xf>
    <xf numFmtId="0" fontId="45" fillId="20" borderId="32" xfId="62" applyFont="1" applyFill="1" applyBorder="1" applyAlignment="1">
      <alignment vertical="center"/>
      <protection/>
    </xf>
    <xf numFmtId="0" fontId="45" fillId="20" borderId="115" xfId="62" applyFont="1" applyFill="1" applyBorder="1" applyAlignment="1">
      <alignment vertical="center"/>
      <protection/>
    </xf>
    <xf numFmtId="0" fontId="45" fillId="24" borderId="0" xfId="62" applyFont="1" applyFill="1" applyAlignment="1">
      <alignment horizontal="center"/>
      <protection/>
    </xf>
    <xf numFmtId="0" fontId="45" fillId="24" borderId="147" xfId="62" applyFont="1" applyFill="1" applyBorder="1" applyAlignment="1">
      <alignment horizontal="center" vertical="center" wrapText="1"/>
      <protection/>
    </xf>
    <xf numFmtId="0" fontId="45" fillId="24" borderId="15" xfId="62" applyFont="1" applyFill="1" applyBorder="1" applyAlignment="1">
      <alignment horizontal="center" vertical="center" wrapText="1"/>
      <protection/>
    </xf>
    <xf numFmtId="0" fontId="45" fillId="24" borderId="148" xfId="62" applyFont="1" applyFill="1" applyBorder="1" applyAlignment="1">
      <alignment horizontal="center" vertical="center" wrapText="1"/>
      <protection/>
    </xf>
    <xf numFmtId="0" fontId="45" fillId="24" borderId="13" xfId="62" applyFont="1" applyFill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center" vertical="center" wrapText="1"/>
      <protection/>
    </xf>
    <xf numFmtId="0" fontId="45" fillId="30" borderId="36" xfId="62" applyFont="1" applyFill="1" applyBorder="1" applyAlignment="1">
      <alignment vertical="center"/>
      <protection/>
    </xf>
    <xf numFmtId="0" fontId="45" fillId="30" borderId="35" xfId="62" applyFont="1" applyFill="1" applyBorder="1" applyAlignment="1">
      <alignment vertical="center"/>
      <protection/>
    </xf>
    <xf numFmtId="0" fontId="45" fillId="30" borderId="79" xfId="62" applyFont="1" applyFill="1" applyBorder="1" applyAlignment="1">
      <alignment vertical="center"/>
      <protection/>
    </xf>
    <xf numFmtId="0" fontId="27" fillId="24" borderId="0" xfId="62" applyFont="1" applyFill="1" applyAlignment="1">
      <alignment horizontal="center"/>
      <protection/>
    </xf>
    <xf numFmtId="0" fontId="52" fillId="0" borderId="0" xfId="59" applyFont="1" applyBorder="1" applyAlignment="1">
      <alignment horizontal="center"/>
      <protection/>
    </xf>
    <xf numFmtId="182" fontId="4" fillId="0" borderId="0" xfId="73" applyNumberFormat="1" applyFont="1" applyFill="1" applyBorder="1" applyAlignment="1" applyProtection="1">
      <alignment horizontal="center" vertical="center" wrapText="1"/>
      <protection/>
    </xf>
    <xf numFmtId="0" fontId="46" fillId="24" borderId="0" xfId="62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0" fontId="44" fillId="26" borderId="150" xfId="0" applyFont="1" applyFill="1" applyBorder="1" applyAlignment="1">
      <alignment horizontal="right" vertical="center"/>
    </xf>
    <xf numFmtId="0" fontId="44" fillId="26" borderId="49" xfId="0" applyFont="1" applyFill="1" applyBorder="1" applyAlignment="1">
      <alignment horizontal="right" vertical="center"/>
    </xf>
    <xf numFmtId="0" fontId="44" fillId="26" borderId="127" xfId="0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15" xfId="0" applyNumberFormat="1" applyFont="1" applyBorder="1" applyAlignment="1">
      <alignment horizontal="center" vertical="center" wrapText="1"/>
    </xf>
    <xf numFmtId="0" fontId="4" fillId="24" borderId="36" xfId="0" applyNumberFormat="1" applyFont="1" applyFill="1" applyBorder="1" applyAlignment="1">
      <alignment horizontal="center" vertical="center" wrapText="1"/>
    </xf>
    <xf numFmtId="0" fontId="4" fillId="24" borderId="7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115" xfId="0" applyNumberFormat="1" applyFont="1" applyBorder="1" applyAlignment="1" applyProtection="1">
      <alignment horizontal="center" vertical="center" wrapText="1"/>
      <protection/>
    </xf>
    <xf numFmtId="0" fontId="4" fillId="0" borderId="150" xfId="56" applyFont="1" applyBorder="1" applyAlignment="1" applyProtection="1">
      <alignment horizontal="right"/>
      <protection/>
    </xf>
    <xf numFmtId="0" fontId="4" fillId="0" borderId="49" xfId="56" applyFont="1" applyBorder="1" applyAlignment="1" applyProtection="1">
      <alignment horizontal="right"/>
      <protection/>
    </xf>
    <xf numFmtId="0" fontId="4" fillId="0" borderId="127" xfId="56" applyFont="1" applyBorder="1" applyAlignment="1" applyProtection="1">
      <alignment horizontal="right"/>
      <protection/>
    </xf>
    <xf numFmtId="0" fontId="4" fillId="0" borderId="142" xfId="0" applyFont="1" applyBorder="1" applyAlignment="1" applyProtection="1">
      <alignment horizontal="center" vertical="center"/>
      <protection/>
    </xf>
    <xf numFmtId="0" fontId="4" fillId="0" borderId="14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49" fontId="4" fillId="0" borderId="78" xfId="0" applyNumberFormat="1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79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 horizontal="center" vertical="center" wrapText="1"/>
      <protection/>
    </xf>
    <xf numFmtId="191" fontId="56" fillId="0" borderId="60" xfId="63" applyNumberFormat="1" applyFont="1" applyFill="1" applyBorder="1">
      <alignment/>
      <protection/>
    </xf>
    <xf numFmtId="191" fontId="56" fillId="0" borderId="10" xfId="63" applyNumberFormat="1" applyFont="1" applyFill="1" applyBorder="1">
      <alignment/>
      <protection/>
    </xf>
    <xf numFmtId="191" fontId="56" fillId="0" borderId="19" xfId="63" applyNumberFormat="1" applyFont="1" applyFill="1" applyBorder="1">
      <alignment/>
      <protection/>
    </xf>
    <xf numFmtId="191" fontId="57" fillId="0" borderId="140" xfId="63" applyNumberFormat="1" applyFont="1" applyFill="1" applyBorder="1">
      <alignment/>
      <protection/>
    </xf>
    <xf numFmtId="191" fontId="45" fillId="26" borderId="43" xfId="62" applyNumberFormat="1" applyFont="1" applyFill="1" applyBorder="1" applyAlignment="1">
      <alignment/>
      <protection/>
    </xf>
    <xf numFmtId="191" fontId="45" fillId="26" borderId="11" xfId="62" applyNumberFormat="1" applyFont="1" applyFill="1" applyBorder="1" applyAlignment="1">
      <alignment/>
      <protection/>
    </xf>
    <xf numFmtId="191" fontId="45" fillId="26" borderId="41" xfId="62" applyNumberFormat="1" applyFont="1" applyFill="1" applyBorder="1" applyAlignment="1">
      <alignment/>
      <protection/>
    </xf>
    <xf numFmtId="191" fontId="54" fillId="26" borderId="79" xfId="62" applyNumberFormat="1" applyFont="1" applyFill="1" applyBorder="1" applyAlignment="1">
      <alignment horizontal="center" vertical="center"/>
      <protection/>
    </xf>
    <xf numFmtId="191" fontId="54" fillId="26" borderId="43" xfId="62" applyNumberFormat="1" applyFont="1" applyFill="1" applyBorder="1" applyAlignment="1">
      <alignment horizontal="center" vertical="center"/>
      <protection/>
    </xf>
    <xf numFmtId="191" fontId="45" fillId="26" borderId="10" xfId="62" applyNumberFormat="1" applyFont="1" applyFill="1" applyBorder="1">
      <alignment/>
      <protection/>
    </xf>
    <xf numFmtId="191" fontId="45" fillId="26" borderId="35" xfId="62" applyNumberFormat="1" applyFont="1" applyFill="1" applyBorder="1">
      <alignment/>
      <protection/>
    </xf>
    <xf numFmtId="191" fontId="45" fillId="26" borderId="43" xfId="62" applyNumberFormat="1" applyFont="1" applyFill="1" applyBorder="1">
      <alignment/>
      <protection/>
    </xf>
    <xf numFmtId="191" fontId="45" fillId="0" borderId="39" xfId="62" applyNumberFormat="1" applyFont="1" applyBorder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rmal_2008_IC-Sumarni pregled tabela_ElEn" xfId="64"/>
    <cellStyle name="Normal_EEB  I-XII  2005" xfId="65"/>
    <cellStyle name="Normal_IC-EK-G Distribucija 20-zahtev" xfId="66"/>
    <cellStyle name="Normalan_PD ED JUGOISTOK KOREKCIJA INVESTICIJA-ZA SLANJE 03.02.2009." xfId="67"/>
    <cellStyle name="Note" xfId="68"/>
    <cellStyle name="Output" xfId="69"/>
    <cellStyle name="Percent" xfId="70"/>
    <cellStyle name="Percent 2" xfId="71"/>
    <cellStyle name="Percent 3" xfId="72"/>
    <cellStyle name="Standard_A" xfId="73"/>
    <cellStyle name="Standard_A_1" xfId="74"/>
    <cellStyle name="Title" xfId="75"/>
    <cellStyle name="Total" xfId="76"/>
    <cellStyle name="Warning Text" xfId="77"/>
  </cellStyles>
  <dxfs count="2">
    <dxf>
      <font>
        <u val="single"/>
      </font>
      <fill>
        <patternFill patternType="none">
          <bgColor indexed="65"/>
        </patternFill>
      </fill>
    </dxf>
    <dxf>
      <font>
        <u val="single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228600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047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5"/>
  <sheetViews>
    <sheetView showGridLines="0" showZero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27.7109375" style="10" customWidth="1"/>
    <col min="2" max="2" width="19.00390625" style="10" customWidth="1"/>
    <col min="3" max="11" width="10.7109375" style="10" customWidth="1"/>
    <col min="12" max="16384" width="9.140625" style="10" customWidth="1"/>
  </cols>
  <sheetData>
    <row r="1" s="102" customFormat="1" ht="12.75"/>
    <row r="2" s="102" customFormat="1" ht="12.75"/>
    <row r="3" s="102" customFormat="1" ht="12.75"/>
    <row r="4" s="102" customFormat="1" ht="12.75"/>
    <row r="5" s="102" customFormat="1" ht="12.75"/>
    <row r="6" s="97" customFormat="1" ht="12.75"/>
    <row r="7" s="97" customFormat="1" ht="12.75"/>
    <row r="8" s="97" customFormat="1" ht="12.75"/>
    <row r="9" s="97" customFormat="1" ht="12.75"/>
    <row r="10" spans="1:4" s="98" customFormat="1" ht="12.75">
      <c r="A10" s="10" t="s">
        <v>416</v>
      </c>
      <c r="B10" s="97"/>
      <c r="C10" s="97"/>
      <c r="D10" s="97"/>
    </row>
    <row r="11" s="98" customFormat="1" ht="12.75">
      <c r="D11" s="97"/>
    </row>
    <row r="12" spans="1:2" s="97" customFormat="1" ht="12.75">
      <c r="A12" s="1026" t="s">
        <v>657</v>
      </c>
      <c r="B12" s="97" t="s">
        <v>415</v>
      </c>
    </row>
    <row r="13" s="97" customFormat="1" ht="12.75"/>
    <row r="14" s="97" customFormat="1" ht="12.75"/>
    <row r="15" spans="1:8" s="97" customFormat="1" ht="12.75">
      <c r="A15" s="97" t="s">
        <v>66</v>
      </c>
      <c r="C15" s="1108"/>
      <c r="D15" s="1108"/>
      <c r="E15" s="1108"/>
      <c r="F15" s="1108"/>
      <c r="G15" s="1108"/>
      <c r="H15" s="1108"/>
    </row>
    <row r="16" spans="1:8" s="97" customFormat="1" ht="12.75">
      <c r="A16" s="97" t="s">
        <v>101</v>
      </c>
      <c r="C16" s="1108"/>
      <c r="D16" s="1108"/>
      <c r="E16" s="1108"/>
      <c r="F16" s="1108"/>
      <c r="G16" s="1108"/>
      <c r="H16" s="1108"/>
    </row>
    <row r="17" spans="1:8" s="97" customFormat="1" ht="12.75">
      <c r="A17" s="493" t="s">
        <v>417</v>
      </c>
      <c r="C17" s="1108"/>
      <c r="D17" s="1108"/>
      <c r="E17" s="1108"/>
      <c r="F17" s="1108"/>
      <c r="G17" s="1108"/>
      <c r="H17" s="1108"/>
    </row>
    <row r="18" s="97" customFormat="1" ht="12.75"/>
    <row r="19" spans="1:3" s="97" customFormat="1" ht="12.75">
      <c r="A19" s="97" t="s">
        <v>164</v>
      </c>
      <c r="C19" s="1025">
        <v>2023</v>
      </c>
    </row>
    <row r="20" s="97" customFormat="1" ht="12.75"/>
    <row r="21" spans="1:8" s="97" customFormat="1" ht="12.75">
      <c r="A21" s="97" t="s">
        <v>67</v>
      </c>
      <c r="C21" s="1108"/>
      <c r="D21" s="1108"/>
      <c r="E21" s="1108"/>
      <c r="F21" s="1108"/>
      <c r="G21" s="1108"/>
      <c r="H21" s="1108"/>
    </row>
    <row r="22" s="97" customFormat="1" ht="12.75"/>
    <row r="23" spans="1:8" s="97" customFormat="1" ht="12.75">
      <c r="A23" s="97" t="s">
        <v>68</v>
      </c>
      <c r="B23" s="97" t="s">
        <v>26</v>
      </c>
      <c r="C23" s="1108"/>
      <c r="D23" s="1108"/>
      <c r="E23" s="1108"/>
      <c r="F23" s="1108"/>
      <c r="G23" s="1108"/>
      <c r="H23" s="1108"/>
    </row>
    <row r="24" s="97" customFormat="1" ht="12.75"/>
    <row r="25" spans="2:8" s="97" customFormat="1" ht="12.75">
      <c r="B25" s="97" t="s">
        <v>27</v>
      </c>
      <c r="C25" s="1108"/>
      <c r="D25" s="1108"/>
      <c r="E25" s="1108"/>
      <c r="F25" s="1108"/>
      <c r="G25" s="1108"/>
      <c r="H25" s="1108"/>
    </row>
    <row r="26" s="97" customFormat="1" ht="12.75"/>
    <row r="27" spans="2:8" s="97" customFormat="1" ht="12.75">
      <c r="B27" s="97" t="s">
        <v>57</v>
      </c>
      <c r="C27" s="1108"/>
      <c r="D27" s="1108"/>
      <c r="E27" s="1108"/>
      <c r="F27" s="1108"/>
      <c r="G27" s="1108"/>
      <c r="H27" s="1108"/>
    </row>
    <row r="28" s="97" customFormat="1" ht="12.75"/>
    <row r="29" spans="1:8" s="98" customFormat="1" ht="12.75">
      <c r="A29" s="98" t="s">
        <v>116</v>
      </c>
      <c r="C29" s="1108"/>
      <c r="D29" s="1108"/>
      <c r="E29" s="1108"/>
      <c r="F29" s="1108"/>
      <c r="G29" s="1108"/>
      <c r="H29" s="1108"/>
    </row>
    <row r="30" s="98" customFormat="1" ht="12.75"/>
    <row r="31" s="98" customFormat="1" ht="12.75"/>
    <row r="32" s="98" customFormat="1" ht="12.75">
      <c r="A32" s="98" t="s">
        <v>99</v>
      </c>
    </row>
    <row r="33" spans="1:5" s="98" customFormat="1" ht="12.75" customHeight="1">
      <c r="A33" s="16" t="s">
        <v>100</v>
      </c>
      <c r="B33" s="99"/>
      <c r="C33" s="1027"/>
      <c r="D33" s="1027"/>
      <c r="E33" s="1027"/>
    </row>
    <row r="34" s="98" customFormat="1" ht="6.75" customHeight="1"/>
    <row r="35" spans="1:8" s="98" customFormat="1" ht="26.25" customHeight="1">
      <c r="A35" s="1107" t="s">
        <v>656</v>
      </c>
      <c r="B35" s="1107"/>
      <c r="C35" s="1107"/>
      <c r="D35" s="1107"/>
      <c r="E35" s="1107"/>
      <c r="F35" s="1107"/>
      <c r="G35" s="1107"/>
      <c r="H35" s="1107"/>
    </row>
    <row r="36" s="98" customFormat="1" ht="12.75"/>
    <row r="37" s="98" customFormat="1" ht="12.75"/>
    <row r="38" s="98" customFormat="1" ht="12.75"/>
    <row r="39" s="98" customFormat="1" ht="12.75"/>
    <row r="40" s="98" customFormat="1" ht="12.75"/>
    <row r="41" s="98" customFormat="1" ht="12.75"/>
    <row r="42" s="98" customFormat="1" ht="12.75"/>
    <row r="43" s="98" customFormat="1" ht="12.75"/>
    <row r="44" s="98" customFormat="1" ht="12.75"/>
    <row r="45" s="98" customFormat="1" ht="12.75"/>
    <row r="46" s="98" customFormat="1" ht="12.75"/>
    <row r="47" s="98" customFormat="1" ht="12.75"/>
    <row r="48" s="98" customFormat="1" ht="12.75"/>
    <row r="49" s="98" customFormat="1" ht="12.75"/>
    <row r="50" s="98" customFormat="1" ht="12.75"/>
    <row r="51" s="98" customFormat="1" ht="12.75"/>
    <row r="52" s="98" customFormat="1" ht="12.75"/>
    <row r="53" s="98" customFormat="1" ht="12.75"/>
    <row r="54" s="98" customFormat="1" ht="12.75"/>
    <row r="55" s="98" customFormat="1" ht="12.75"/>
    <row r="56" s="98" customFormat="1" ht="12.75"/>
    <row r="57" s="98" customFormat="1" ht="12.75"/>
    <row r="58" s="98" customFormat="1" ht="12.75"/>
    <row r="59" s="98" customFormat="1" ht="12.75"/>
    <row r="60" s="98" customFormat="1" ht="12.75"/>
    <row r="61" s="98" customFormat="1" ht="12.75"/>
    <row r="62" s="98" customFormat="1" ht="12.75"/>
    <row r="63" s="98" customFormat="1" ht="12.75"/>
    <row r="64" s="98" customFormat="1" ht="12.75"/>
    <row r="65" s="98" customFormat="1" ht="12.75"/>
    <row r="66" s="98" customFormat="1" ht="12.75"/>
    <row r="67" s="98" customFormat="1" ht="12.75"/>
    <row r="68" s="98" customFormat="1" ht="12.75"/>
    <row r="69" s="98" customFormat="1" ht="12.75"/>
    <row r="70" s="98" customFormat="1" ht="12.75"/>
    <row r="71" s="98" customFormat="1" ht="12.75"/>
    <row r="72" s="98" customFormat="1" ht="12.75"/>
    <row r="73" s="98" customFormat="1" ht="12.75"/>
    <row r="74" s="98" customFormat="1" ht="12.75"/>
    <row r="75" s="98" customFormat="1" ht="12.75"/>
    <row r="76" s="98" customFormat="1" ht="12.75"/>
    <row r="77" s="98" customFormat="1" ht="12.75"/>
    <row r="78" s="98" customFormat="1" ht="12.75"/>
    <row r="79" s="98" customFormat="1" ht="12.75"/>
    <row r="80" s="98" customFormat="1" ht="12.75"/>
    <row r="81" s="98" customFormat="1" ht="12.75"/>
    <row r="82" s="98" customFormat="1" ht="12.75"/>
    <row r="83" s="98" customFormat="1" ht="12.75"/>
    <row r="84" s="98" customFormat="1" ht="12.75"/>
    <row r="85" s="98" customFormat="1" ht="12.75"/>
    <row r="86" s="98" customFormat="1" ht="12.75"/>
    <row r="87" s="98" customFormat="1" ht="12.75"/>
    <row r="88" s="98" customFormat="1" ht="12.75"/>
    <row r="89" s="98" customFormat="1" ht="12.75"/>
    <row r="90" s="98" customFormat="1" ht="12.75"/>
    <row r="91" s="98" customFormat="1" ht="12.75"/>
    <row r="92" s="98" customFormat="1" ht="12.75"/>
    <row r="93" s="98" customFormat="1" ht="12.75"/>
    <row r="94" s="98" customFormat="1" ht="12.75"/>
    <row r="95" s="98" customFormat="1" ht="12.75"/>
    <row r="96" s="98" customFormat="1" ht="12.75"/>
    <row r="97" s="98" customFormat="1" ht="12.75"/>
    <row r="98" s="98" customFormat="1" ht="12.75"/>
    <row r="99" s="98" customFormat="1" ht="12.75"/>
    <row r="100" s="98" customFormat="1" ht="12.75"/>
    <row r="101" s="98" customFormat="1" ht="12.75"/>
    <row r="102" s="98" customFormat="1" ht="12.75"/>
    <row r="103" s="98" customFormat="1" ht="12.75"/>
    <row r="104" s="98" customFormat="1" ht="12.75"/>
    <row r="105" s="98" customFormat="1" ht="12.75"/>
    <row r="106" s="98" customFormat="1" ht="12.75"/>
    <row r="107" s="98" customFormat="1" ht="12.75"/>
    <row r="108" s="98" customFormat="1" ht="12.75"/>
    <row r="109" s="98" customFormat="1" ht="12.75"/>
    <row r="110" s="98" customFormat="1" ht="12.75"/>
    <row r="111" s="98" customFormat="1" ht="12.75"/>
    <row r="112" s="98" customFormat="1" ht="12.75"/>
    <row r="113" s="98" customFormat="1" ht="12.75"/>
    <row r="114" s="98" customFormat="1" ht="12.75"/>
    <row r="115" s="98" customFormat="1" ht="12.75"/>
    <row r="116" s="98" customFormat="1" ht="12.75"/>
    <row r="117" s="98" customFormat="1" ht="12.75"/>
    <row r="118" s="98" customFormat="1" ht="12.75"/>
    <row r="119" s="98" customFormat="1" ht="12.75"/>
    <row r="120" s="98" customFormat="1" ht="12.75"/>
    <row r="121" s="98" customFormat="1" ht="12.75"/>
    <row r="122" s="98" customFormat="1" ht="12.75"/>
    <row r="123" s="98" customFormat="1" ht="12.75"/>
    <row r="124" s="98" customFormat="1" ht="12.75"/>
    <row r="125" s="98" customFormat="1" ht="12.75"/>
    <row r="126" s="98" customFormat="1" ht="12.75"/>
    <row r="127" s="98" customFormat="1" ht="12.75"/>
    <row r="128" s="98" customFormat="1" ht="12.75"/>
    <row r="129" s="98" customFormat="1" ht="12.75"/>
    <row r="130" s="98" customFormat="1" ht="12.75"/>
    <row r="131" s="98" customFormat="1" ht="12.75"/>
    <row r="132" s="98" customFormat="1" ht="12.75"/>
    <row r="133" s="98" customFormat="1" ht="12.75"/>
    <row r="134" s="98" customFormat="1" ht="12.75"/>
    <row r="135" s="98" customFormat="1" ht="12.75"/>
    <row r="136" s="98" customFormat="1" ht="12.75"/>
    <row r="137" s="98" customFormat="1" ht="12.75"/>
    <row r="138" s="98" customFormat="1" ht="12.75"/>
    <row r="139" s="98" customFormat="1" ht="12.75"/>
    <row r="140" s="98" customFormat="1" ht="12.75"/>
    <row r="141" s="98" customFormat="1" ht="12.75"/>
    <row r="142" s="98" customFormat="1" ht="12.75"/>
    <row r="143" s="98" customFormat="1" ht="12.75"/>
    <row r="144" s="98" customFormat="1" ht="12.75"/>
    <row r="145" s="98" customFormat="1" ht="12.75"/>
    <row r="146" s="98" customFormat="1" ht="12.75"/>
    <row r="147" s="98" customFormat="1" ht="12.75"/>
    <row r="148" s="98" customFormat="1" ht="12.75"/>
    <row r="149" s="98" customFormat="1" ht="12.75"/>
    <row r="150" s="98" customFormat="1" ht="12.75"/>
    <row r="151" s="98" customFormat="1" ht="12.75"/>
    <row r="152" s="98" customFormat="1" ht="12.75"/>
    <row r="153" s="98" customFormat="1" ht="12.75"/>
    <row r="154" s="98" customFormat="1" ht="12.75"/>
    <row r="155" s="98" customFormat="1" ht="12.75"/>
    <row r="156" s="98" customFormat="1" ht="12.75"/>
    <row r="157" s="98" customFormat="1" ht="12.75"/>
    <row r="158" s="98" customFormat="1" ht="12.75"/>
    <row r="159" s="98" customFormat="1" ht="12.75"/>
    <row r="160" s="98" customFormat="1" ht="12.75"/>
    <row r="161" s="98" customFormat="1" ht="12.75"/>
    <row r="162" s="98" customFormat="1" ht="12.75"/>
    <row r="163" s="98" customFormat="1" ht="12.75"/>
    <row r="164" s="98" customFormat="1" ht="12.75"/>
    <row r="165" s="98" customFormat="1" ht="12.75"/>
    <row r="166" s="98" customFormat="1" ht="12.75"/>
    <row r="167" s="98" customFormat="1" ht="12.75"/>
    <row r="168" s="98" customFormat="1" ht="12.75"/>
    <row r="169" s="98" customFormat="1" ht="12.75"/>
    <row r="170" s="98" customFormat="1" ht="12.75"/>
    <row r="171" s="98" customFormat="1" ht="12.75"/>
    <row r="172" s="98" customFormat="1" ht="12.75"/>
    <row r="173" s="98" customFormat="1" ht="12.75"/>
    <row r="174" s="98" customFormat="1" ht="12.75"/>
    <row r="175" s="98" customFormat="1" ht="12.75"/>
    <row r="176" s="98" customFormat="1" ht="12.75"/>
    <row r="177" s="98" customFormat="1" ht="12.75"/>
    <row r="178" s="98" customFormat="1" ht="12.75"/>
    <row r="179" s="98" customFormat="1" ht="12.75"/>
    <row r="180" s="98" customFormat="1" ht="12.75"/>
    <row r="181" s="98" customFormat="1" ht="12.75"/>
    <row r="182" s="98" customFormat="1" ht="12.75"/>
    <row r="183" s="98" customFormat="1" ht="12.75"/>
    <row r="184" s="98" customFormat="1" ht="12.75"/>
    <row r="185" s="98" customFormat="1" ht="12.75"/>
    <row r="186" s="98" customFormat="1" ht="12.75"/>
    <row r="187" s="98" customFormat="1" ht="12.75"/>
    <row r="188" s="98" customFormat="1" ht="12.75"/>
    <row r="189" s="98" customFormat="1" ht="12.75"/>
    <row r="190" s="98" customFormat="1" ht="12.75"/>
    <row r="191" s="98" customFormat="1" ht="12.75"/>
    <row r="192" s="98" customFormat="1" ht="12.75"/>
    <row r="193" s="98" customFormat="1" ht="12.75"/>
    <row r="194" s="98" customFormat="1" ht="12.75"/>
    <row r="195" s="98" customFormat="1" ht="12.75"/>
    <row r="196" s="98" customFormat="1" ht="12.75"/>
    <row r="197" s="98" customFormat="1" ht="12.75"/>
    <row r="198" s="98" customFormat="1" ht="12.75"/>
    <row r="199" s="98" customFormat="1" ht="12.75"/>
    <row r="200" s="98" customFormat="1" ht="12.75"/>
    <row r="201" s="98" customFormat="1" ht="12.75"/>
    <row r="202" s="98" customFormat="1" ht="12.75"/>
    <row r="203" s="98" customFormat="1" ht="12.75"/>
    <row r="204" s="98" customFormat="1" ht="12.75"/>
    <row r="205" s="98" customFormat="1" ht="12.75"/>
    <row r="206" s="98" customFormat="1" ht="12.75"/>
    <row r="207" s="98" customFormat="1" ht="12.75"/>
    <row r="208" s="98" customFormat="1" ht="12.75"/>
    <row r="209" s="98" customFormat="1" ht="12.75"/>
    <row r="210" s="98" customFormat="1" ht="12.75"/>
    <row r="211" s="98" customFormat="1" ht="12.75"/>
    <row r="212" s="98" customFormat="1" ht="12.75"/>
    <row r="213" s="98" customFormat="1" ht="12.75"/>
    <row r="214" s="98" customFormat="1" ht="12.75"/>
    <row r="215" s="98" customFormat="1" ht="12.75"/>
    <row r="216" s="98" customFormat="1" ht="12.75"/>
    <row r="217" s="98" customFormat="1" ht="12.75"/>
    <row r="218" s="98" customFormat="1" ht="12.75"/>
    <row r="219" s="98" customFormat="1" ht="12.75"/>
    <row r="220" s="98" customFormat="1" ht="12.75"/>
    <row r="221" s="98" customFormat="1" ht="12.75"/>
    <row r="222" s="98" customFormat="1" ht="12.75"/>
    <row r="223" s="98" customFormat="1" ht="12.75"/>
    <row r="224" s="98" customFormat="1" ht="12.75"/>
    <row r="225" s="98" customFormat="1" ht="12.75"/>
    <row r="226" s="98" customFormat="1" ht="12.75"/>
    <row r="227" s="98" customFormat="1" ht="12.75"/>
    <row r="228" s="98" customFormat="1" ht="12.75"/>
    <row r="229" s="98" customFormat="1" ht="12.75"/>
    <row r="230" s="98" customFormat="1" ht="12.75"/>
    <row r="231" s="98" customFormat="1" ht="12.75"/>
    <row r="232" s="98" customFormat="1" ht="12.75"/>
    <row r="233" s="98" customFormat="1" ht="12.75"/>
    <row r="234" s="98" customFormat="1" ht="12.75"/>
    <row r="235" s="98" customFormat="1" ht="12.75"/>
    <row r="236" s="98" customFormat="1" ht="12.75"/>
    <row r="237" s="98" customFormat="1" ht="12.75"/>
    <row r="238" s="98" customFormat="1" ht="12.75"/>
    <row r="239" s="98" customFormat="1" ht="12.75"/>
    <row r="240" s="98" customFormat="1" ht="12.75"/>
    <row r="241" s="98" customFormat="1" ht="12.75"/>
    <row r="242" s="98" customFormat="1" ht="12.75"/>
    <row r="243" s="98" customFormat="1" ht="12.75"/>
    <row r="244" s="98" customFormat="1" ht="12.75"/>
    <row r="245" s="98" customFormat="1" ht="12.75"/>
    <row r="246" s="98" customFormat="1" ht="12.75"/>
    <row r="247" s="98" customFormat="1" ht="12.75"/>
    <row r="248" s="98" customFormat="1" ht="12.75"/>
    <row r="249" s="98" customFormat="1" ht="12.75"/>
    <row r="250" s="98" customFormat="1" ht="12.75"/>
    <row r="251" s="98" customFormat="1" ht="12.75"/>
    <row r="252" s="98" customFormat="1" ht="12.75"/>
    <row r="253" s="98" customFormat="1" ht="12.75"/>
    <row r="254" s="98" customFormat="1" ht="12.75"/>
    <row r="255" s="98" customFormat="1" ht="12.75"/>
    <row r="256" s="98" customFormat="1" ht="12.75"/>
    <row r="257" s="98" customFormat="1" ht="12.75"/>
    <row r="258" s="98" customFormat="1" ht="12.75"/>
    <row r="259" s="98" customFormat="1" ht="12.75"/>
    <row r="260" s="98" customFormat="1" ht="12.75"/>
    <row r="261" s="98" customFormat="1" ht="12.75"/>
    <row r="262" s="98" customFormat="1" ht="12.75"/>
    <row r="263" s="98" customFormat="1" ht="12.75"/>
    <row r="264" s="98" customFormat="1" ht="12.75"/>
    <row r="265" s="98" customFormat="1" ht="12.75"/>
    <row r="266" s="98" customFormat="1" ht="12.75"/>
    <row r="267" s="98" customFormat="1" ht="12.75"/>
    <row r="268" s="98" customFormat="1" ht="12.75"/>
    <row r="269" s="98" customFormat="1" ht="12.75"/>
    <row r="270" s="98" customFormat="1" ht="12.75"/>
    <row r="271" s="98" customFormat="1" ht="12.75"/>
    <row r="272" s="98" customFormat="1" ht="12.75"/>
    <row r="273" s="98" customFormat="1" ht="12.75"/>
    <row r="274" s="98" customFormat="1" ht="12.75"/>
    <row r="275" s="98" customFormat="1" ht="12.75"/>
    <row r="276" s="98" customFormat="1" ht="12.75"/>
    <row r="277" s="98" customFormat="1" ht="12.75"/>
    <row r="278" s="98" customFormat="1" ht="12.75"/>
    <row r="279" s="98" customFormat="1" ht="12.75"/>
    <row r="280" s="98" customFormat="1" ht="12.75"/>
    <row r="281" s="98" customFormat="1" ht="12.75"/>
    <row r="282" s="98" customFormat="1" ht="12.75"/>
    <row r="283" s="98" customFormat="1" ht="12.75"/>
    <row r="284" s="98" customFormat="1" ht="12.75"/>
    <row r="285" s="98" customFormat="1" ht="12.75"/>
    <row r="286" s="98" customFormat="1" ht="12.75"/>
    <row r="287" s="98" customFormat="1" ht="12.75"/>
    <row r="288" s="98" customFormat="1" ht="12.75"/>
    <row r="289" s="98" customFormat="1" ht="12.75"/>
    <row r="290" s="98" customFormat="1" ht="12.75"/>
    <row r="291" s="98" customFormat="1" ht="12.75"/>
    <row r="292" s="98" customFormat="1" ht="12.75"/>
    <row r="293" s="98" customFormat="1" ht="12.75"/>
    <row r="294" s="98" customFormat="1" ht="12.75"/>
    <row r="295" s="98" customFormat="1" ht="12.75"/>
    <row r="296" s="98" customFormat="1" ht="12.75"/>
    <row r="297" s="98" customFormat="1" ht="12.75"/>
    <row r="298" s="98" customFormat="1" ht="12.75"/>
    <row r="299" s="98" customFormat="1" ht="12.75"/>
    <row r="300" s="98" customFormat="1" ht="12.75"/>
    <row r="301" s="98" customFormat="1" ht="12.75"/>
    <row r="302" s="98" customFormat="1" ht="12.75"/>
    <row r="303" s="98" customFormat="1" ht="12.75"/>
    <row r="304" s="98" customFormat="1" ht="12.75"/>
    <row r="305" s="98" customFormat="1" ht="12.75"/>
    <row r="306" s="98" customFormat="1" ht="12.75"/>
    <row r="307" s="98" customFormat="1" ht="12.75"/>
    <row r="308" s="98" customFormat="1" ht="12.75"/>
    <row r="309" s="98" customFormat="1" ht="12.75"/>
    <row r="310" s="98" customFormat="1" ht="12.75"/>
    <row r="311" s="98" customFormat="1" ht="12.75"/>
    <row r="312" s="98" customFormat="1" ht="12.75"/>
    <row r="313" s="98" customFormat="1" ht="12.75"/>
    <row r="314" s="98" customFormat="1" ht="12.75"/>
    <row r="315" s="98" customFormat="1" ht="12.75"/>
    <row r="316" s="98" customFormat="1" ht="12.75"/>
    <row r="317" s="98" customFormat="1" ht="12.75"/>
    <row r="318" s="98" customFormat="1" ht="12.75"/>
    <row r="319" s="98" customFormat="1" ht="12.75"/>
    <row r="320" s="98" customFormat="1" ht="12.75"/>
    <row r="321" s="98" customFormat="1" ht="12.75"/>
    <row r="322" s="98" customFormat="1" ht="12.75"/>
    <row r="323" s="98" customFormat="1" ht="12.75"/>
    <row r="324" s="98" customFormat="1" ht="12.75"/>
    <row r="325" s="98" customFormat="1" ht="12.75"/>
    <row r="326" s="98" customFormat="1" ht="12.75"/>
  </sheetData>
  <sheetProtection selectLockedCells="1"/>
  <mergeCells count="9">
    <mergeCell ref="A35:H35"/>
    <mergeCell ref="C17:H17"/>
    <mergeCell ref="C27:H27"/>
    <mergeCell ref="C29:H29"/>
    <mergeCell ref="C15:H15"/>
    <mergeCell ref="C21:H21"/>
    <mergeCell ref="C23:H23"/>
    <mergeCell ref="C25:H25"/>
    <mergeCell ref="C16:H16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r:id="rId2"/>
  <headerFooter alignWithMargins="0">
    <oddFooter>&amp;RСтрана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6.28125" style="10" customWidth="1"/>
    <col min="3" max="3" width="41.8515625" style="5" customWidth="1"/>
    <col min="4" max="4" width="16.57421875" style="5" customWidth="1"/>
    <col min="5" max="8" width="17.140625" style="5" customWidth="1"/>
    <col min="9" max="16384" width="9.140625" style="5" customWidth="1"/>
  </cols>
  <sheetData>
    <row r="1" spans="1:4" s="26" customFormat="1" ht="12.75">
      <c r="A1" s="26" t="s">
        <v>139</v>
      </c>
      <c r="B1" s="100"/>
      <c r="C1" s="20"/>
      <c r="D1" s="20"/>
    </row>
    <row r="2" spans="1:4" s="26" customFormat="1" ht="12.75">
      <c r="A2" s="7"/>
      <c r="B2" s="19"/>
      <c r="C2" s="27"/>
      <c r="D2" s="27"/>
    </row>
    <row r="3" spans="1:4" s="26" customFormat="1" ht="12.75">
      <c r="A3" s="9"/>
      <c r="B3" s="247" t="str">
        <f>+CONCATENATE('Poc. strana'!$A$15," ",'Poc. strana'!$C$15)</f>
        <v>Назив енергетског субјекта: </v>
      </c>
      <c r="C3" s="101"/>
      <c r="D3" s="101"/>
    </row>
    <row r="4" spans="1:4" s="26" customFormat="1" ht="12.75">
      <c r="A4" s="9"/>
      <c r="B4" s="8" t="str">
        <f>+CONCATENATE('Poc. strana'!$A$29," ",'Poc. strana'!$C$29)</f>
        <v>Датум обраде: </v>
      </c>
      <c r="C4" s="101"/>
      <c r="D4" s="101"/>
    </row>
    <row r="5" spans="2:4" s="26" customFormat="1" ht="12.75">
      <c r="B5" s="100"/>
      <c r="C5" s="20"/>
      <c r="D5" s="20"/>
    </row>
    <row r="6" spans="3:4" ht="12.75">
      <c r="C6" s="6"/>
      <c r="D6" s="6"/>
    </row>
    <row r="7" spans="2:12" ht="12.75">
      <c r="B7" s="1162" t="s">
        <v>563</v>
      </c>
      <c r="C7" s="1162"/>
      <c r="D7" s="1162"/>
      <c r="E7" s="1162"/>
      <c r="F7" s="1162"/>
      <c r="G7" s="1"/>
      <c r="H7" s="1"/>
      <c r="I7" s="1"/>
      <c r="J7" s="1"/>
      <c r="K7" s="1"/>
      <c r="L7" s="1"/>
    </row>
    <row r="9" ht="13.5" thickBot="1">
      <c r="F9" s="103" t="s">
        <v>173</v>
      </c>
    </row>
    <row r="10" spans="2:6" s="88" customFormat="1" ht="26.25" thickTop="1">
      <c r="B10" s="65" t="s">
        <v>14</v>
      </c>
      <c r="C10" s="89" t="s">
        <v>76</v>
      </c>
      <c r="D10" s="573" t="str">
        <f>CONCATENATE("Остварење ",'Poc. strana'!$C$19-2)</f>
        <v>Остварење 2021</v>
      </c>
      <c r="E10" s="573" t="str">
        <f>CONCATENATE("Остварење ",'Poc. strana'!$C$19-1)</f>
        <v>Остварење 2022</v>
      </c>
      <c r="F10" s="574">
        <f>+'Poc. strana'!$C$19</f>
        <v>2023</v>
      </c>
    </row>
    <row r="11" spans="2:6" ht="24.75" customHeight="1">
      <c r="B11" s="606" t="s">
        <v>77</v>
      </c>
      <c r="C11" s="610" t="s">
        <v>564</v>
      </c>
      <c r="D11" s="208"/>
      <c r="E11" s="208"/>
      <c r="F11" s="607"/>
    </row>
    <row r="12" spans="2:6" ht="24.75" customHeight="1">
      <c r="B12" s="28" t="s">
        <v>80</v>
      </c>
      <c r="C12" s="611" t="s">
        <v>565</v>
      </c>
      <c r="D12" s="826"/>
      <c r="E12" s="826"/>
      <c r="F12" s="825"/>
    </row>
    <row r="13" spans="2:6" ht="24.75" customHeight="1" thickBot="1">
      <c r="B13" s="55" t="s">
        <v>88</v>
      </c>
      <c r="C13" s="54" t="s">
        <v>566</v>
      </c>
      <c r="D13" s="608">
        <f>SUM(D11:D12)</f>
        <v>0</v>
      </c>
      <c r="E13" s="608">
        <f>SUM(E11:E12)</f>
        <v>0</v>
      </c>
      <c r="F13" s="609">
        <f>SUM(F11:F12)</f>
        <v>0</v>
      </c>
    </row>
    <row r="14" ht="25.5" customHeight="1" thickTop="1"/>
    <row r="16" ht="4.5" customHeight="1"/>
    <row r="17" ht="12.75">
      <c r="B17" s="5"/>
    </row>
    <row r="18" spans="5:8" ht="12.75">
      <c r="E18" s="443"/>
      <c r="F18" s="443"/>
      <c r="G18" s="443"/>
      <c r="H18" s="443"/>
    </row>
  </sheetData>
  <sheetProtection formatCells="0" formatColumns="0" insertRows="0" selectLockedCells="1"/>
  <mergeCells count="1">
    <mergeCell ref="B7:F7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140625" style="18" customWidth="1"/>
    <col min="2" max="2" width="6.140625" style="9" customWidth="1"/>
    <col min="3" max="3" width="37.00390625" style="9" customWidth="1"/>
    <col min="4" max="4" width="10.28125" style="9" customWidth="1"/>
    <col min="5" max="5" width="12.421875" style="9" customWidth="1"/>
    <col min="6" max="18" width="8.7109375" style="9" customWidth="1"/>
    <col min="19" max="16384" width="8.8515625" style="9" customWidth="1"/>
  </cols>
  <sheetData>
    <row r="1" spans="1:65" ht="12.75">
      <c r="A1" s="9" t="s">
        <v>139</v>
      </c>
      <c r="B1" s="18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65" ht="12.75">
      <c r="A2" s="7"/>
      <c r="B2" s="8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</row>
    <row r="3" spans="1:65" ht="12.75">
      <c r="A3" s="7"/>
      <c r="B3" s="247" t="str">
        <f>+CONCATENATE('Poc. strana'!$A$15," ",'Poc. strana'!$C$15)</f>
        <v>Назив енергетског субјекта: 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19" ht="12.75">
      <c r="A4" s="7"/>
      <c r="B4" s="17" t="str">
        <f>+CONCATENATE('Poc. strana'!$A$29," ",'Poc. strana'!$C$29)</f>
        <v>Датум обраде: </v>
      </c>
      <c r="C4" s="7"/>
      <c r="D4" s="7"/>
      <c r="Q4" s="41"/>
      <c r="R4" s="642"/>
      <c r="S4" s="41"/>
    </row>
    <row r="5" spans="17:19" ht="19.5" customHeight="1">
      <c r="Q5" s="41"/>
      <c r="R5" s="642"/>
      <c r="S5" s="41"/>
    </row>
    <row r="6" spans="1:19" ht="18" customHeight="1">
      <c r="A6" s="9"/>
      <c r="B6" s="17"/>
      <c r="Q6" s="41"/>
      <c r="R6" s="41"/>
      <c r="S6" s="41"/>
    </row>
    <row r="7" spans="1:18" ht="18" customHeight="1">
      <c r="A7" s="9"/>
      <c r="B7" s="1161" t="s">
        <v>567</v>
      </c>
      <c r="C7" s="1161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</row>
    <row r="8" spans="1:21" ht="19.5" customHeight="1">
      <c r="A8" s="9"/>
      <c r="B8" s="70"/>
      <c r="C8" s="70"/>
      <c r="D8" s="70"/>
      <c r="E8" s="70"/>
      <c r="F8" s="70"/>
      <c r="G8" s="70"/>
      <c r="H8" s="70"/>
      <c r="T8" s="641"/>
      <c r="U8" s="641"/>
    </row>
    <row r="9" spans="1:21" ht="19.5" customHeight="1" thickBot="1">
      <c r="A9" s="9"/>
      <c r="B9" s="70"/>
      <c r="C9" s="70"/>
      <c r="D9" s="70"/>
      <c r="E9" s="70"/>
      <c r="F9" s="70"/>
      <c r="G9" s="70"/>
      <c r="H9" s="70"/>
      <c r="T9" s="641"/>
      <c r="U9" s="641"/>
    </row>
    <row r="10" spans="1:21" ht="25.5" customHeight="1" thickTop="1">
      <c r="A10" s="9"/>
      <c r="B10" s="1191">
        <f>'Poc. strana'!$C$19</f>
        <v>2023</v>
      </c>
      <c r="C10" s="1192"/>
      <c r="D10" s="1192"/>
      <c r="E10" s="1192"/>
      <c r="F10" s="1192"/>
      <c r="G10" s="1192"/>
      <c r="H10" s="1192"/>
      <c r="I10" s="1192"/>
      <c r="J10" s="1192"/>
      <c r="K10" s="1192"/>
      <c r="L10" s="1192"/>
      <c r="M10" s="1192"/>
      <c r="N10" s="1192"/>
      <c r="O10" s="1192"/>
      <c r="P10" s="1192"/>
      <c r="Q10" s="1192"/>
      <c r="R10" s="1193"/>
      <c r="T10" s="641"/>
      <c r="U10" s="641"/>
    </row>
    <row r="11" spans="1:21" ht="25.5" customHeight="1">
      <c r="A11" s="9"/>
      <c r="B11" s="44" t="s">
        <v>14</v>
      </c>
      <c r="C11" s="45" t="s">
        <v>44</v>
      </c>
      <c r="D11" s="45" t="s">
        <v>98</v>
      </c>
      <c r="E11" s="45" t="s">
        <v>174</v>
      </c>
      <c r="F11" s="73" t="s">
        <v>19</v>
      </c>
      <c r="G11" s="73" t="s">
        <v>20</v>
      </c>
      <c r="H11" s="73" t="s">
        <v>21</v>
      </c>
      <c r="I11" s="107" t="s">
        <v>165</v>
      </c>
      <c r="J11" s="107" t="s">
        <v>166</v>
      </c>
      <c r="K11" s="107" t="s">
        <v>167</v>
      </c>
      <c r="L11" s="107" t="s">
        <v>168</v>
      </c>
      <c r="M11" s="107" t="s">
        <v>169</v>
      </c>
      <c r="N11" s="107" t="s">
        <v>170</v>
      </c>
      <c r="O11" s="107" t="s">
        <v>171</v>
      </c>
      <c r="P11" s="107" t="s">
        <v>178</v>
      </c>
      <c r="Q11" s="107" t="s">
        <v>179</v>
      </c>
      <c r="R11" s="74" t="s">
        <v>180</v>
      </c>
      <c r="T11" s="641"/>
      <c r="U11" s="641"/>
    </row>
    <row r="12" spans="2:21" ht="25.5" customHeight="1">
      <c r="B12" s="108" t="s">
        <v>77</v>
      </c>
      <c r="C12" s="109" t="s">
        <v>365</v>
      </c>
      <c r="D12" s="110" t="s">
        <v>576</v>
      </c>
      <c r="E12" s="93" t="s">
        <v>382</v>
      </c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8">
        <f>SUM(F12:Q12)</f>
        <v>0</v>
      </c>
      <c r="T12" s="641"/>
      <c r="U12" s="641"/>
    </row>
    <row r="13" spans="1:18" s="15" customFormat="1" ht="25.5" customHeight="1">
      <c r="A13" s="111"/>
      <c r="B13" s="143" t="s">
        <v>80</v>
      </c>
      <c r="C13" s="144" t="s">
        <v>367</v>
      </c>
      <c r="D13" s="110" t="s">
        <v>254</v>
      </c>
      <c r="E13" s="93" t="s">
        <v>147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625">
        <f>IF(R12=0,,R14/R12)</f>
        <v>0</v>
      </c>
    </row>
    <row r="14" spans="2:18" ht="25.5" customHeight="1">
      <c r="B14" s="143" t="s">
        <v>88</v>
      </c>
      <c r="C14" s="144" t="s">
        <v>368</v>
      </c>
      <c r="D14" s="110" t="s">
        <v>148</v>
      </c>
      <c r="E14" s="93" t="s">
        <v>382</v>
      </c>
      <c r="F14" s="419">
        <f>+F12*F13</f>
        <v>0</v>
      </c>
      <c r="G14" s="419">
        <f aca="true" t="shared" si="0" ref="G14:Q14">+G12*G13</f>
        <v>0</v>
      </c>
      <c r="H14" s="419">
        <f t="shared" si="0"/>
        <v>0</v>
      </c>
      <c r="I14" s="419">
        <f t="shared" si="0"/>
        <v>0</v>
      </c>
      <c r="J14" s="419">
        <f t="shared" si="0"/>
        <v>0</v>
      </c>
      <c r="K14" s="419">
        <f t="shared" si="0"/>
        <v>0</v>
      </c>
      <c r="L14" s="419">
        <f t="shared" si="0"/>
        <v>0</v>
      </c>
      <c r="M14" s="419">
        <f t="shared" si="0"/>
        <v>0</v>
      </c>
      <c r="N14" s="419">
        <f t="shared" si="0"/>
        <v>0</v>
      </c>
      <c r="O14" s="419">
        <f t="shared" si="0"/>
        <v>0</v>
      </c>
      <c r="P14" s="419">
        <f t="shared" si="0"/>
        <v>0</v>
      </c>
      <c r="Q14" s="419">
        <f t="shared" si="0"/>
        <v>0</v>
      </c>
      <c r="R14" s="640">
        <f>SUM(F14:Q14)</f>
        <v>0</v>
      </c>
    </row>
    <row r="15" spans="2:18" ht="25.5" customHeight="1">
      <c r="B15" s="143" t="s">
        <v>233</v>
      </c>
      <c r="C15" s="109" t="s">
        <v>369</v>
      </c>
      <c r="D15" s="110" t="s">
        <v>176</v>
      </c>
      <c r="E15" s="110" t="s">
        <v>175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145"/>
    </row>
    <row r="16" spans="2:18" ht="25.5" customHeight="1" thickBot="1">
      <c r="B16" s="112" t="s">
        <v>280</v>
      </c>
      <c r="C16" s="113" t="s">
        <v>370</v>
      </c>
      <c r="D16" s="114" t="s">
        <v>371</v>
      </c>
      <c r="E16" s="115" t="s">
        <v>146</v>
      </c>
      <c r="F16" s="421">
        <f>+F14*F15*1000</f>
        <v>0</v>
      </c>
      <c r="G16" s="421">
        <f aca="true" t="shared" si="1" ref="G16:Q16">+G14*G15*1000</f>
        <v>0</v>
      </c>
      <c r="H16" s="421">
        <f t="shared" si="1"/>
        <v>0</v>
      </c>
      <c r="I16" s="421">
        <f t="shared" si="1"/>
        <v>0</v>
      </c>
      <c r="J16" s="421">
        <f t="shared" si="1"/>
        <v>0</v>
      </c>
      <c r="K16" s="421">
        <f t="shared" si="1"/>
        <v>0</v>
      </c>
      <c r="L16" s="421">
        <f t="shared" si="1"/>
        <v>0</v>
      </c>
      <c r="M16" s="421">
        <f t="shared" si="1"/>
        <v>0</v>
      </c>
      <c r="N16" s="421">
        <f t="shared" si="1"/>
        <v>0</v>
      </c>
      <c r="O16" s="421">
        <f t="shared" si="1"/>
        <v>0</v>
      </c>
      <c r="P16" s="421">
        <f t="shared" si="1"/>
        <v>0</v>
      </c>
      <c r="Q16" s="421">
        <f t="shared" si="1"/>
        <v>0</v>
      </c>
      <c r="R16" s="56">
        <f>SUM(F16:Q16)</f>
        <v>0</v>
      </c>
    </row>
    <row r="17" spans="2:8" ht="15" customHeight="1" thickTop="1">
      <c r="B17" s="116"/>
      <c r="C17" s="116"/>
      <c r="D17" s="116"/>
      <c r="E17" s="119"/>
      <c r="F17" s="118"/>
      <c r="G17" s="118"/>
      <c r="H17" s="118"/>
    </row>
    <row r="18" spans="2:8" ht="15" customHeight="1" thickBot="1">
      <c r="B18" s="117"/>
      <c r="C18" s="117"/>
      <c r="D18" s="117"/>
      <c r="E18" s="117"/>
      <c r="F18" s="118"/>
      <c r="G18" s="118"/>
      <c r="H18" s="118"/>
    </row>
    <row r="19" spans="2:18" ht="25.5" customHeight="1" thickTop="1">
      <c r="B19" s="1191" t="str">
        <f>"Остварење "&amp;'Poc. strana'!$C$19-1&amp;". године"</f>
        <v>Остварење 2022. године</v>
      </c>
      <c r="C19" s="1192"/>
      <c r="D19" s="1192"/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3"/>
    </row>
    <row r="20" spans="2:18" ht="25.5" customHeight="1">
      <c r="B20" s="44" t="s">
        <v>14</v>
      </c>
      <c r="C20" s="45" t="s">
        <v>44</v>
      </c>
      <c r="D20" s="45" t="s">
        <v>98</v>
      </c>
      <c r="E20" s="45" t="s">
        <v>174</v>
      </c>
      <c r="F20" s="73" t="s">
        <v>19</v>
      </c>
      <c r="G20" s="73" t="s">
        <v>20</v>
      </c>
      <c r="H20" s="73" t="s">
        <v>21</v>
      </c>
      <c r="I20" s="107" t="s">
        <v>165</v>
      </c>
      <c r="J20" s="107" t="s">
        <v>166</v>
      </c>
      <c r="K20" s="107" t="s">
        <v>167</v>
      </c>
      <c r="L20" s="107" t="s">
        <v>168</v>
      </c>
      <c r="M20" s="107" t="s">
        <v>169</v>
      </c>
      <c r="N20" s="107" t="s">
        <v>170</v>
      </c>
      <c r="O20" s="107" t="s">
        <v>171</v>
      </c>
      <c r="P20" s="107" t="s">
        <v>178</v>
      </c>
      <c r="Q20" s="107" t="s">
        <v>179</v>
      </c>
      <c r="R20" s="74" t="s">
        <v>180</v>
      </c>
    </row>
    <row r="21" spans="2:18" ht="25.5" customHeight="1">
      <c r="B21" s="108" t="s">
        <v>77</v>
      </c>
      <c r="C21" s="109" t="s">
        <v>458</v>
      </c>
      <c r="D21" s="110" t="s">
        <v>366</v>
      </c>
      <c r="E21" s="93" t="s">
        <v>382</v>
      </c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8">
        <f>SUM(F21:Q21)</f>
        <v>0</v>
      </c>
    </row>
    <row r="22" spans="2:18" ht="25.5" customHeight="1">
      <c r="B22" s="143" t="s">
        <v>80</v>
      </c>
      <c r="C22" s="144" t="s">
        <v>367</v>
      </c>
      <c r="D22" s="110" t="s">
        <v>254</v>
      </c>
      <c r="E22" s="93" t="s">
        <v>147</v>
      </c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625">
        <f>IF(R21=0,,R23/R21)</f>
        <v>0</v>
      </c>
    </row>
    <row r="23" spans="2:18" ht="25.5" customHeight="1">
      <c r="B23" s="143" t="s">
        <v>88</v>
      </c>
      <c r="C23" s="144" t="s">
        <v>368</v>
      </c>
      <c r="D23" s="110" t="s">
        <v>148</v>
      </c>
      <c r="E23" s="93" t="s">
        <v>382</v>
      </c>
      <c r="F23" s="419">
        <f>+F21*F22</f>
        <v>0</v>
      </c>
      <c r="G23" s="419">
        <f aca="true" t="shared" si="2" ref="G23:Q23">+G21*G22</f>
        <v>0</v>
      </c>
      <c r="H23" s="419">
        <f t="shared" si="2"/>
        <v>0</v>
      </c>
      <c r="I23" s="419">
        <f t="shared" si="2"/>
        <v>0</v>
      </c>
      <c r="J23" s="419">
        <f t="shared" si="2"/>
        <v>0</v>
      </c>
      <c r="K23" s="419">
        <f t="shared" si="2"/>
        <v>0</v>
      </c>
      <c r="L23" s="419">
        <f t="shared" si="2"/>
        <v>0</v>
      </c>
      <c r="M23" s="419">
        <f t="shared" si="2"/>
        <v>0</v>
      </c>
      <c r="N23" s="419">
        <f t="shared" si="2"/>
        <v>0</v>
      </c>
      <c r="O23" s="419">
        <f t="shared" si="2"/>
        <v>0</v>
      </c>
      <c r="P23" s="419">
        <f t="shared" si="2"/>
        <v>0</v>
      </c>
      <c r="Q23" s="419">
        <f t="shared" si="2"/>
        <v>0</v>
      </c>
      <c r="R23" s="441">
        <f>SUM(F23:Q23)</f>
        <v>0</v>
      </c>
    </row>
    <row r="24" spans="2:18" ht="25.5" customHeight="1">
      <c r="B24" s="143" t="s">
        <v>233</v>
      </c>
      <c r="C24" s="109" t="s">
        <v>369</v>
      </c>
      <c r="D24" s="110" t="s">
        <v>176</v>
      </c>
      <c r="E24" s="110" t="s">
        <v>175</v>
      </c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145"/>
    </row>
    <row r="25" spans="2:18" ht="25.5" customHeight="1" thickBot="1">
      <c r="B25" s="112" t="s">
        <v>280</v>
      </c>
      <c r="C25" s="113" t="s">
        <v>370</v>
      </c>
      <c r="D25" s="114" t="s">
        <v>371</v>
      </c>
      <c r="E25" s="115" t="s">
        <v>146</v>
      </c>
      <c r="F25" s="421">
        <f>PRODUCT(F23:F24)*1000</f>
        <v>0</v>
      </c>
      <c r="G25" s="421">
        <f aca="true" t="shared" si="3" ref="G25:Q25">PRODUCT(G23:G24)*1000</f>
        <v>0</v>
      </c>
      <c r="H25" s="421">
        <f t="shared" si="3"/>
        <v>0</v>
      </c>
      <c r="I25" s="421">
        <f t="shared" si="3"/>
        <v>0</v>
      </c>
      <c r="J25" s="421">
        <f t="shared" si="3"/>
        <v>0</v>
      </c>
      <c r="K25" s="421">
        <f t="shared" si="3"/>
        <v>0</v>
      </c>
      <c r="L25" s="421">
        <f t="shared" si="3"/>
        <v>0</v>
      </c>
      <c r="M25" s="421">
        <f t="shared" si="3"/>
        <v>0</v>
      </c>
      <c r="N25" s="421">
        <f t="shared" si="3"/>
        <v>0</v>
      </c>
      <c r="O25" s="421">
        <f t="shared" si="3"/>
        <v>0</v>
      </c>
      <c r="P25" s="421">
        <f t="shared" si="3"/>
        <v>0</v>
      </c>
      <c r="Q25" s="421">
        <f t="shared" si="3"/>
        <v>0</v>
      </c>
      <c r="R25" s="56">
        <f>SUM(F25:Q25)</f>
        <v>0</v>
      </c>
    </row>
    <row r="26" spans="12:14" ht="30" customHeight="1" thickBot="1" thickTop="1">
      <c r="L26" s="101"/>
      <c r="M26" s="101"/>
      <c r="N26" s="101"/>
    </row>
    <row r="27" spans="2:18" ht="30" customHeight="1" thickTop="1">
      <c r="B27" s="1191" t="str">
        <f>"Остварење "&amp;'Poc. strana'!$C$19-2&amp;". године"</f>
        <v>Остварење 2021. године</v>
      </c>
      <c r="C27" s="1192"/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  <c r="P27" s="1192"/>
      <c r="Q27" s="1192"/>
      <c r="R27" s="1193"/>
    </row>
    <row r="28" spans="2:18" ht="30" customHeight="1">
      <c r="B28" s="44" t="s">
        <v>14</v>
      </c>
      <c r="C28" s="45" t="s">
        <v>44</v>
      </c>
      <c r="D28" s="45" t="s">
        <v>98</v>
      </c>
      <c r="E28" s="45" t="s">
        <v>174</v>
      </c>
      <c r="F28" s="73" t="s">
        <v>19</v>
      </c>
      <c r="G28" s="73" t="s">
        <v>20</v>
      </c>
      <c r="H28" s="73" t="s">
        <v>21</v>
      </c>
      <c r="I28" s="107" t="s">
        <v>165</v>
      </c>
      <c r="J28" s="107" t="s">
        <v>166</v>
      </c>
      <c r="K28" s="107" t="s">
        <v>167</v>
      </c>
      <c r="L28" s="107" t="s">
        <v>168</v>
      </c>
      <c r="M28" s="107" t="s">
        <v>169</v>
      </c>
      <c r="N28" s="107" t="s">
        <v>170</v>
      </c>
      <c r="O28" s="107" t="s">
        <v>171</v>
      </c>
      <c r="P28" s="107" t="s">
        <v>178</v>
      </c>
      <c r="Q28" s="107" t="s">
        <v>179</v>
      </c>
      <c r="R28" s="74" t="s">
        <v>180</v>
      </c>
    </row>
    <row r="29" spans="2:18" ht="30" customHeight="1">
      <c r="B29" s="108" t="s">
        <v>77</v>
      </c>
      <c r="C29" s="109" t="s">
        <v>458</v>
      </c>
      <c r="D29" s="110" t="s">
        <v>366</v>
      </c>
      <c r="E29" s="93" t="s">
        <v>382</v>
      </c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8">
        <f>SUM(F29:Q29)</f>
        <v>0</v>
      </c>
    </row>
    <row r="30" spans="2:18" ht="30" customHeight="1">
      <c r="B30" s="143" t="s">
        <v>80</v>
      </c>
      <c r="C30" s="144" t="s">
        <v>367</v>
      </c>
      <c r="D30" s="110" t="s">
        <v>254</v>
      </c>
      <c r="E30" s="93" t="s">
        <v>147</v>
      </c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625">
        <f>IF(R29=0,,R31/R29)</f>
        <v>0</v>
      </c>
    </row>
    <row r="31" spans="2:18" ht="30" customHeight="1">
      <c r="B31" s="143" t="s">
        <v>88</v>
      </c>
      <c r="C31" s="144" t="s">
        <v>368</v>
      </c>
      <c r="D31" s="110" t="s">
        <v>148</v>
      </c>
      <c r="E31" s="93" t="s">
        <v>382</v>
      </c>
      <c r="F31" s="419">
        <f>+F29*F30</f>
        <v>0</v>
      </c>
      <c r="G31" s="419">
        <f aca="true" t="shared" si="4" ref="G31:Q31">+G29*G30</f>
        <v>0</v>
      </c>
      <c r="H31" s="419">
        <f t="shared" si="4"/>
        <v>0</v>
      </c>
      <c r="I31" s="419">
        <f t="shared" si="4"/>
        <v>0</v>
      </c>
      <c r="J31" s="419">
        <f t="shared" si="4"/>
        <v>0</v>
      </c>
      <c r="K31" s="419">
        <f t="shared" si="4"/>
        <v>0</v>
      </c>
      <c r="L31" s="419">
        <f t="shared" si="4"/>
        <v>0</v>
      </c>
      <c r="M31" s="419">
        <f t="shared" si="4"/>
        <v>0</v>
      </c>
      <c r="N31" s="419">
        <f t="shared" si="4"/>
        <v>0</v>
      </c>
      <c r="O31" s="419">
        <f t="shared" si="4"/>
        <v>0</v>
      </c>
      <c r="P31" s="419">
        <f t="shared" si="4"/>
        <v>0</v>
      </c>
      <c r="Q31" s="419">
        <f t="shared" si="4"/>
        <v>0</v>
      </c>
      <c r="R31" s="441">
        <f>SUM(F31:Q31)</f>
        <v>0</v>
      </c>
    </row>
    <row r="32" spans="2:18" ht="30" customHeight="1">
      <c r="B32" s="143" t="s">
        <v>233</v>
      </c>
      <c r="C32" s="109" t="s">
        <v>369</v>
      </c>
      <c r="D32" s="110" t="s">
        <v>176</v>
      </c>
      <c r="E32" s="110" t="s">
        <v>175</v>
      </c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145"/>
    </row>
    <row r="33" spans="2:18" ht="30" customHeight="1" thickBot="1">
      <c r="B33" s="112" t="s">
        <v>280</v>
      </c>
      <c r="C33" s="113" t="s">
        <v>370</v>
      </c>
      <c r="D33" s="114" t="s">
        <v>371</v>
      </c>
      <c r="E33" s="115" t="s">
        <v>146</v>
      </c>
      <c r="F33" s="421">
        <f>PRODUCT(F31:F32)*1000</f>
        <v>0</v>
      </c>
      <c r="G33" s="421">
        <f aca="true" t="shared" si="5" ref="G33:Q33">PRODUCT(G31:G32)*1000</f>
        <v>0</v>
      </c>
      <c r="H33" s="421">
        <f t="shared" si="5"/>
        <v>0</v>
      </c>
      <c r="I33" s="421">
        <f t="shared" si="5"/>
        <v>0</v>
      </c>
      <c r="J33" s="421">
        <f t="shared" si="5"/>
        <v>0</v>
      </c>
      <c r="K33" s="421">
        <f t="shared" si="5"/>
        <v>0</v>
      </c>
      <c r="L33" s="421">
        <f t="shared" si="5"/>
        <v>0</v>
      </c>
      <c r="M33" s="421">
        <f t="shared" si="5"/>
        <v>0</v>
      </c>
      <c r="N33" s="421">
        <f t="shared" si="5"/>
        <v>0</v>
      </c>
      <c r="O33" s="421">
        <f t="shared" si="5"/>
        <v>0</v>
      </c>
      <c r="P33" s="421">
        <f t="shared" si="5"/>
        <v>0</v>
      </c>
      <c r="Q33" s="421">
        <f t="shared" si="5"/>
        <v>0</v>
      </c>
      <c r="R33" s="56">
        <f>SUM(F33:Q33)</f>
        <v>0</v>
      </c>
    </row>
    <row r="34" ht="30" customHeight="1" thickTop="1"/>
  </sheetData>
  <sheetProtection formatCells="0" formatColumns="0" insertColumns="0" selectLockedCells="1"/>
  <mergeCells count="4">
    <mergeCell ref="B7:R7"/>
    <mergeCell ref="B10:R10"/>
    <mergeCell ref="B19:R19"/>
    <mergeCell ref="B27:R27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60" r:id="rId1"/>
  <headerFooter alignWithMargins="0">
    <oddFooter>&amp;RСтрана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02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4.140625" style="776" customWidth="1"/>
    <col min="2" max="2" width="13.57421875" style="830" customWidth="1"/>
    <col min="3" max="3" width="64.57421875" style="494" bestFit="1" customWidth="1"/>
    <col min="4" max="4" width="13.7109375" style="494" customWidth="1"/>
    <col min="5" max="6" width="13.7109375" style="776" customWidth="1"/>
    <col min="7" max="8" width="8.8515625" style="776" customWidth="1"/>
    <col min="9" max="9" width="9.140625" style="776" bestFit="1" customWidth="1"/>
    <col min="10" max="16384" width="8.8515625" style="776" customWidth="1"/>
  </cols>
  <sheetData>
    <row r="1" spans="1:61" s="663" customFormat="1" ht="17.25" customHeight="1">
      <c r="A1" s="663" t="s">
        <v>139</v>
      </c>
      <c r="B1" s="664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827"/>
      <c r="AE1" s="827"/>
      <c r="AF1" s="827"/>
      <c r="AG1" s="827"/>
      <c r="AH1" s="827"/>
      <c r="AI1" s="827"/>
      <c r="AJ1" s="827"/>
      <c r="AK1" s="827"/>
      <c r="AL1" s="827"/>
      <c r="AM1" s="827"/>
      <c r="AN1" s="827"/>
      <c r="AO1" s="827"/>
      <c r="AP1" s="827"/>
      <c r="AQ1" s="827"/>
      <c r="AR1" s="827"/>
      <c r="AS1" s="827"/>
      <c r="AT1" s="827"/>
      <c r="AU1" s="827"/>
      <c r="AV1" s="827"/>
      <c r="AW1" s="827"/>
      <c r="AX1" s="827"/>
      <c r="AY1" s="827"/>
      <c r="AZ1" s="827"/>
      <c r="BA1" s="827"/>
      <c r="BB1" s="827"/>
      <c r="BC1" s="827"/>
      <c r="BD1" s="827"/>
      <c r="BE1" s="827"/>
      <c r="BF1" s="827"/>
      <c r="BG1" s="827"/>
      <c r="BH1" s="827"/>
      <c r="BI1" s="827"/>
    </row>
    <row r="2" spans="1:61" s="663" customFormat="1" ht="17.25" customHeight="1">
      <c r="A2" s="666"/>
      <c r="B2" s="66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827"/>
      <c r="AM2" s="827"/>
      <c r="AN2" s="827"/>
      <c r="AO2" s="827"/>
      <c r="AP2" s="827"/>
      <c r="AQ2" s="827"/>
      <c r="AR2" s="827"/>
      <c r="AS2" s="827"/>
      <c r="AT2" s="827"/>
      <c r="AU2" s="827"/>
      <c r="AV2" s="827"/>
      <c r="AW2" s="827"/>
      <c r="AX2" s="827"/>
      <c r="AY2" s="827"/>
      <c r="AZ2" s="827"/>
      <c r="BA2" s="827"/>
      <c r="BB2" s="827"/>
      <c r="BC2" s="827"/>
      <c r="BD2" s="827"/>
      <c r="BE2" s="827"/>
      <c r="BF2" s="827"/>
      <c r="BG2" s="827"/>
      <c r="BH2" s="827"/>
      <c r="BI2" s="827"/>
    </row>
    <row r="3" spans="1:61" s="663" customFormat="1" ht="17.25" customHeight="1">
      <c r="A3" s="666"/>
      <c r="B3" s="668" t="str">
        <f>+CONCATENATE('Poc. strana'!$A$15," ",'Poc. strana'!$C$15)</f>
        <v>Назив енергетског субјекта: </v>
      </c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827"/>
      <c r="AJ3" s="827"/>
      <c r="AK3" s="827"/>
      <c r="AL3" s="827"/>
      <c r="AM3" s="827"/>
      <c r="AN3" s="827"/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</row>
    <row r="4" spans="1:7" s="663" customFormat="1" ht="17.25" customHeight="1">
      <c r="A4" s="666"/>
      <c r="B4" s="669" t="str">
        <f>+CONCATENATE('Poc. strana'!$A$29," ",'Poc. strana'!$C$29)</f>
        <v>Датум обраде: </v>
      </c>
      <c r="C4" s="828"/>
      <c r="D4" s="828"/>
      <c r="G4" s="829"/>
    </row>
    <row r="5" spans="1:4" s="663" customFormat="1" ht="17.25" customHeight="1">
      <c r="A5" s="666"/>
      <c r="B5" s="669"/>
      <c r="C5" s="828"/>
      <c r="D5" s="828"/>
    </row>
    <row r="6" spans="3:4" ht="17.25" customHeight="1">
      <c r="C6" s="828"/>
      <c r="D6" s="828"/>
    </row>
    <row r="7" spans="2:6" s="663" customFormat="1" ht="22.5" customHeight="1">
      <c r="B7" s="1194" t="s">
        <v>568</v>
      </c>
      <c r="C7" s="1194"/>
      <c r="D7" s="1194"/>
      <c r="E7" s="1194"/>
      <c r="F7" s="1194"/>
    </row>
    <row r="8" spans="2:4" s="663" customFormat="1" ht="30" customHeight="1">
      <c r="B8" s="831"/>
      <c r="C8" s="831"/>
      <c r="D8" s="1022"/>
    </row>
    <row r="9" spans="2:6" s="663" customFormat="1" ht="13.5" thickBot="1">
      <c r="B9" s="664"/>
      <c r="C9" s="832"/>
      <c r="D9" s="832"/>
      <c r="F9" s="833" t="str">
        <f>+'2 Zajed tr sred prih'!H147</f>
        <v>у 000 дин.</v>
      </c>
    </row>
    <row r="10" spans="2:6" s="697" customFormat="1" ht="23.25" customHeight="1" thickTop="1">
      <c r="B10" s="1197" t="s">
        <v>14</v>
      </c>
      <c r="C10" s="1195" t="s">
        <v>76</v>
      </c>
      <c r="D10" s="1199" t="str">
        <f>CONCATENATE("Остварење ",'Poc. strana'!$C$19-2)</f>
        <v>Остварење 2021</v>
      </c>
      <c r="E10" s="1199" t="str">
        <f>CONCATENATE("Остварење ",'Poc. strana'!$C$19-1)</f>
        <v>Остварење 2022</v>
      </c>
      <c r="F10" s="1201">
        <f>+'Poc. strana'!$C$19</f>
        <v>2023</v>
      </c>
    </row>
    <row r="11" spans="2:7" s="697" customFormat="1" ht="12.75">
      <c r="B11" s="1198"/>
      <c r="C11" s="1196"/>
      <c r="D11" s="1200"/>
      <c r="E11" s="1200"/>
      <c r="F11" s="1202"/>
      <c r="G11" s="701"/>
    </row>
    <row r="12" spans="2:6" s="697" customFormat="1" ht="15" customHeight="1">
      <c r="B12" s="834">
        <v>1</v>
      </c>
      <c r="C12" s="835" t="s">
        <v>467</v>
      </c>
      <c r="D12" s="836"/>
      <c r="E12" s="836"/>
      <c r="F12" s="837"/>
    </row>
    <row r="13" spans="2:9" s="697" customFormat="1" ht="15" customHeight="1">
      <c r="B13" s="838">
        <v>2</v>
      </c>
      <c r="C13" s="839" t="s">
        <v>468</v>
      </c>
      <c r="D13" s="840"/>
      <c r="E13" s="840"/>
      <c r="F13" s="841"/>
      <c r="I13" s="696"/>
    </row>
    <row r="14" spans="2:9" s="697" customFormat="1" ht="15" customHeight="1">
      <c r="B14" s="838">
        <v>3</v>
      </c>
      <c r="C14" s="839" t="s">
        <v>181</v>
      </c>
      <c r="D14" s="840"/>
      <c r="E14" s="840"/>
      <c r="F14" s="841"/>
      <c r="G14" s="701"/>
      <c r="H14" s="701"/>
      <c r="I14" s="819"/>
    </row>
    <row r="15" spans="2:9" s="697" customFormat="1" ht="15" customHeight="1">
      <c r="B15" s="838">
        <v>4</v>
      </c>
      <c r="C15" s="839" t="s">
        <v>462</v>
      </c>
      <c r="D15" s="840"/>
      <c r="E15" s="840"/>
      <c r="F15" s="841"/>
      <c r="G15" s="701"/>
      <c r="I15" s="696"/>
    </row>
    <row r="16" spans="2:9" s="697" customFormat="1" ht="15" customHeight="1">
      <c r="B16" s="838">
        <v>5</v>
      </c>
      <c r="C16" s="842" t="s">
        <v>383</v>
      </c>
      <c r="D16" s="840"/>
      <c r="E16" s="840"/>
      <c r="F16" s="841"/>
      <c r="G16" s="701"/>
      <c r="I16" s="696"/>
    </row>
    <row r="17" spans="2:9" s="697" customFormat="1" ht="15" customHeight="1">
      <c r="B17" s="838">
        <v>6</v>
      </c>
      <c r="C17" s="842" t="s">
        <v>372</v>
      </c>
      <c r="D17" s="840"/>
      <c r="E17" s="840"/>
      <c r="F17" s="841"/>
      <c r="G17" s="701"/>
      <c r="I17" s="696"/>
    </row>
    <row r="18" spans="2:9" s="697" customFormat="1" ht="15" customHeight="1">
      <c r="B18" s="838">
        <v>7</v>
      </c>
      <c r="C18" s="842" t="s">
        <v>463</v>
      </c>
      <c r="D18" s="840"/>
      <c r="E18" s="840"/>
      <c r="F18" s="841"/>
      <c r="G18" s="701"/>
      <c r="I18" s="696"/>
    </row>
    <row r="19" spans="2:9" s="697" customFormat="1" ht="15" customHeight="1">
      <c r="B19" s="838">
        <v>8</v>
      </c>
      <c r="C19" s="842" t="s">
        <v>464</v>
      </c>
      <c r="D19" s="840"/>
      <c r="E19" s="840"/>
      <c r="F19" s="841"/>
      <c r="G19" s="701"/>
      <c r="I19" s="696"/>
    </row>
    <row r="20" spans="2:9" s="697" customFormat="1" ht="15" customHeight="1">
      <c r="B20" s="838">
        <v>9</v>
      </c>
      <c r="C20" s="842" t="s">
        <v>465</v>
      </c>
      <c r="D20" s="840"/>
      <c r="E20" s="840"/>
      <c r="F20" s="841"/>
      <c r="G20" s="701"/>
      <c r="I20" s="696"/>
    </row>
    <row r="21" spans="2:9" s="697" customFormat="1" ht="15" customHeight="1">
      <c r="B21" s="838">
        <v>10</v>
      </c>
      <c r="C21" s="842" t="s">
        <v>466</v>
      </c>
      <c r="D21" s="840"/>
      <c r="E21" s="840"/>
      <c r="F21" s="841"/>
      <c r="G21" s="701"/>
      <c r="I21" s="696"/>
    </row>
    <row r="22" spans="2:9" s="697" customFormat="1" ht="15" customHeight="1">
      <c r="B22" s="843">
        <v>11</v>
      </c>
      <c r="C22" s="844" t="s">
        <v>45</v>
      </c>
      <c r="D22" s="845"/>
      <c r="E22" s="845"/>
      <c r="F22" s="846"/>
      <c r="G22" s="701"/>
      <c r="I22" s="696"/>
    </row>
    <row r="23" spans="2:8" s="697" customFormat="1" ht="15" customHeight="1" thickBot="1">
      <c r="B23" s="847">
        <v>12</v>
      </c>
      <c r="C23" s="848" t="s">
        <v>182</v>
      </c>
      <c r="D23" s="849">
        <f>SUM(D12:D22)</f>
        <v>0</v>
      </c>
      <c r="E23" s="849">
        <f>SUM(E12:E22)</f>
        <v>0</v>
      </c>
      <c r="F23" s="850">
        <f>SUM(F12:F22)</f>
        <v>0</v>
      </c>
      <c r="G23" s="701"/>
      <c r="H23" s="701"/>
    </row>
    <row r="24" spans="2:8" s="663" customFormat="1" ht="30" customHeight="1" thickTop="1">
      <c r="B24" s="664"/>
      <c r="C24" s="827"/>
      <c r="D24" s="827"/>
      <c r="E24" s="827"/>
      <c r="H24" s="829"/>
    </row>
    <row r="25" spans="2:7" s="663" customFormat="1" ht="30" customHeight="1">
      <c r="B25" s="664"/>
      <c r="C25" s="851"/>
      <c r="D25" s="851"/>
      <c r="E25" s="851"/>
      <c r="F25" s="851"/>
      <c r="G25" s="829"/>
    </row>
    <row r="26" spans="3:4" ht="15" customHeight="1">
      <c r="C26" s="852"/>
      <c r="D26" s="852"/>
    </row>
    <row r="27" spans="3:6" ht="15" customHeight="1">
      <c r="C27" s="853"/>
      <c r="D27" s="853"/>
      <c r="E27" s="827"/>
      <c r="F27" s="827"/>
    </row>
    <row r="28" spans="3:6" ht="15" customHeight="1">
      <c r="C28" s="854"/>
      <c r="D28" s="854"/>
      <c r="E28" s="664"/>
      <c r="F28" s="664"/>
    </row>
    <row r="29" spans="3:6" ht="15" customHeight="1">
      <c r="C29" s="776"/>
      <c r="D29" s="776"/>
      <c r="E29" s="855"/>
      <c r="F29" s="855"/>
    </row>
    <row r="30" spans="3:6" ht="15" customHeight="1">
      <c r="C30" s="776"/>
      <c r="D30" s="776"/>
      <c r="E30" s="855"/>
      <c r="F30" s="855"/>
    </row>
    <row r="31" spans="3:7" ht="15" customHeight="1">
      <c r="C31" s="776"/>
      <c r="D31" s="776"/>
      <c r="E31" s="855"/>
      <c r="F31" s="855"/>
      <c r="G31" s="855"/>
    </row>
    <row r="32" spans="3:6" ht="30" customHeight="1">
      <c r="C32" s="776"/>
      <c r="D32" s="776"/>
      <c r="E32" s="855"/>
      <c r="F32" s="855"/>
    </row>
    <row r="33" spans="3:6" ht="30" customHeight="1">
      <c r="C33" s="776"/>
      <c r="D33" s="776"/>
      <c r="E33" s="855"/>
      <c r="F33" s="855"/>
    </row>
    <row r="34" spans="3:4" ht="30" customHeight="1">
      <c r="C34" s="776"/>
      <c r="D34" s="776"/>
    </row>
    <row r="35" spans="3:4" ht="30" customHeight="1">
      <c r="C35" s="776"/>
      <c r="D35" s="776"/>
    </row>
    <row r="36" spans="3:4" ht="30" customHeight="1">
      <c r="C36" s="776"/>
      <c r="D36" s="776"/>
    </row>
    <row r="37" spans="3:4" ht="30" customHeight="1">
      <c r="C37" s="776"/>
      <c r="D37" s="776"/>
    </row>
    <row r="38" spans="3:4" ht="30" customHeight="1">
      <c r="C38" s="776"/>
      <c r="D38" s="776"/>
    </row>
    <row r="39" spans="3:4" ht="30" customHeight="1">
      <c r="C39" s="776"/>
      <c r="D39" s="776"/>
    </row>
    <row r="40" spans="3:4" ht="30" customHeight="1">
      <c r="C40" s="776"/>
      <c r="D40" s="776"/>
    </row>
    <row r="41" spans="3:4" ht="30" customHeight="1">
      <c r="C41" s="776"/>
      <c r="D41" s="776"/>
    </row>
    <row r="42" spans="3:4" ht="30" customHeight="1">
      <c r="C42" s="776"/>
      <c r="D42" s="776"/>
    </row>
    <row r="43" spans="3:4" ht="30" customHeight="1">
      <c r="C43" s="776"/>
      <c r="D43" s="776"/>
    </row>
    <row r="44" spans="3:4" ht="30" customHeight="1">
      <c r="C44" s="776"/>
      <c r="D44" s="776"/>
    </row>
    <row r="45" spans="3:4" ht="30" customHeight="1">
      <c r="C45" s="776"/>
      <c r="D45" s="776"/>
    </row>
    <row r="46" spans="3:4" ht="30" customHeight="1">
      <c r="C46" s="776"/>
      <c r="D46" s="776"/>
    </row>
    <row r="47" spans="3:4" ht="30" customHeight="1">
      <c r="C47" s="776"/>
      <c r="D47" s="776"/>
    </row>
    <row r="48" spans="3:4" ht="30" customHeight="1">
      <c r="C48" s="776"/>
      <c r="D48" s="776"/>
    </row>
    <row r="49" spans="3:4" ht="30" customHeight="1">
      <c r="C49" s="776"/>
      <c r="D49" s="776"/>
    </row>
    <row r="50" spans="3:4" ht="30" customHeight="1">
      <c r="C50" s="776"/>
      <c r="D50" s="776"/>
    </row>
    <row r="51" spans="3:4" ht="30" customHeight="1">
      <c r="C51" s="776"/>
      <c r="D51" s="776"/>
    </row>
    <row r="52" spans="3:4" ht="30" customHeight="1">
      <c r="C52" s="776"/>
      <c r="D52" s="776"/>
    </row>
    <row r="53" spans="3:4" ht="30" customHeight="1">
      <c r="C53" s="776"/>
      <c r="D53" s="776"/>
    </row>
    <row r="54" spans="3:4" ht="30" customHeight="1">
      <c r="C54" s="776"/>
      <c r="D54" s="776"/>
    </row>
    <row r="55" spans="3:4" ht="30" customHeight="1">
      <c r="C55" s="776"/>
      <c r="D55" s="776"/>
    </row>
    <row r="56" spans="3:4" ht="30" customHeight="1">
      <c r="C56" s="776"/>
      <c r="D56" s="776"/>
    </row>
    <row r="57" spans="3:4" ht="30" customHeight="1">
      <c r="C57" s="776"/>
      <c r="D57" s="776"/>
    </row>
    <row r="58" spans="3:4" ht="30" customHeight="1">
      <c r="C58" s="776"/>
      <c r="D58" s="776"/>
    </row>
    <row r="59" spans="3:4" ht="30" customHeight="1">
      <c r="C59" s="776"/>
      <c r="D59" s="776"/>
    </row>
    <row r="60" spans="3:4" ht="30" customHeight="1">
      <c r="C60" s="776"/>
      <c r="D60" s="776"/>
    </row>
    <row r="61" spans="3:4" ht="30" customHeight="1">
      <c r="C61" s="776"/>
      <c r="D61" s="776"/>
    </row>
    <row r="62" spans="3:4" ht="30" customHeight="1">
      <c r="C62" s="776"/>
      <c r="D62" s="776"/>
    </row>
    <row r="63" spans="3:4" ht="30" customHeight="1">
      <c r="C63" s="776"/>
      <c r="D63" s="776"/>
    </row>
    <row r="64" spans="3:4" ht="30" customHeight="1">
      <c r="C64" s="776"/>
      <c r="D64" s="776"/>
    </row>
    <row r="65" spans="3:4" ht="30" customHeight="1">
      <c r="C65" s="776"/>
      <c r="D65" s="776"/>
    </row>
    <row r="66" spans="3:4" ht="30" customHeight="1">
      <c r="C66" s="776"/>
      <c r="D66" s="776"/>
    </row>
    <row r="67" spans="3:4" ht="30" customHeight="1">
      <c r="C67" s="776"/>
      <c r="D67" s="776"/>
    </row>
    <row r="68" spans="3:4" ht="30" customHeight="1">
      <c r="C68" s="776"/>
      <c r="D68" s="776"/>
    </row>
    <row r="69" spans="3:4" ht="30" customHeight="1">
      <c r="C69" s="776"/>
      <c r="D69" s="776"/>
    </row>
    <row r="70" spans="3:4" ht="30" customHeight="1">
      <c r="C70" s="776"/>
      <c r="D70" s="776"/>
    </row>
    <row r="71" spans="3:4" ht="30" customHeight="1">
      <c r="C71" s="776"/>
      <c r="D71" s="776"/>
    </row>
    <row r="72" spans="3:4" ht="30" customHeight="1">
      <c r="C72" s="776"/>
      <c r="D72" s="776"/>
    </row>
    <row r="73" spans="3:4" ht="30" customHeight="1">
      <c r="C73" s="776"/>
      <c r="D73" s="776"/>
    </row>
    <row r="74" spans="3:4" ht="30" customHeight="1">
      <c r="C74" s="776"/>
      <c r="D74" s="776"/>
    </row>
    <row r="75" spans="3:4" ht="30" customHeight="1">
      <c r="C75" s="776"/>
      <c r="D75" s="776"/>
    </row>
    <row r="76" spans="3:4" ht="30" customHeight="1">
      <c r="C76" s="776"/>
      <c r="D76" s="776"/>
    </row>
    <row r="77" spans="3:4" ht="30" customHeight="1">
      <c r="C77" s="776"/>
      <c r="D77" s="776"/>
    </row>
    <row r="78" spans="3:4" ht="30" customHeight="1">
      <c r="C78" s="776"/>
      <c r="D78" s="776"/>
    </row>
    <row r="79" spans="3:4" ht="30" customHeight="1">
      <c r="C79" s="776"/>
      <c r="D79" s="776"/>
    </row>
    <row r="80" spans="3:4" ht="30" customHeight="1">
      <c r="C80" s="776"/>
      <c r="D80" s="776"/>
    </row>
    <row r="81" spans="3:4" ht="30" customHeight="1">
      <c r="C81" s="776"/>
      <c r="D81" s="776"/>
    </row>
    <row r="82" spans="3:4" ht="30" customHeight="1">
      <c r="C82" s="776"/>
      <c r="D82" s="776"/>
    </row>
    <row r="83" spans="3:4" ht="30" customHeight="1">
      <c r="C83" s="776"/>
      <c r="D83" s="776"/>
    </row>
    <row r="84" spans="3:4" ht="30" customHeight="1">
      <c r="C84" s="776"/>
      <c r="D84" s="776"/>
    </row>
    <row r="85" spans="3:4" ht="30" customHeight="1">
      <c r="C85" s="776"/>
      <c r="D85" s="776"/>
    </row>
    <row r="86" spans="3:4" ht="30" customHeight="1">
      <c r="C86" s="776"/>
      <c r="D86" s="776"/>
    </row>
    <row r="87" spans="3:4" ht="30" customHeight="1">
      <c r="C87" s="776"/>
      <c r="D87" s="776"/>
    </row>
    <row r="88" spans="3:4" ht="30" customHeight="1">
      <c r="C88" s="776"/>
      <c r="D88" s="776"/>
    </row>
    <row r="89" spans="3:4" ht="30" customHeight="1">
      <c r="C89" s="776"/>
      <c r="D89" s="776"/>
    </row>
    <row r="90" spans="3:4" ht="30" customHeight="1">
      <c r="C90" s="776"/>
      <c r="D90" s="776"/>
    </row>
    <row r="91" spans="3:4" ht="30" customHeight="1">
      <c r="C91" s="776"/>
      <c r="D91" s="776"/>
    </row>
    <row r="92" spans="3:4" ht="30" customHeight="1">
      <c r="C92" s="776"/>
      <c r="D92" s="776"/>
    </row>
    <row r="93" spans="3:4" ht="30" customHeight="1">
      <c r="C93" s="776"/>
      <c r="D93" s="776"/>
    </row>
    <row r="94" spans="3:4" ht="30" customHeight="1">
      <c r="C94" s="776"/>
      <c r="D94" s="776"/>
    </row>
    <row r="95" spans="3:4" ht="30" customHeight="1">
      <c r="C95" s="776"/>
      <c r="D95" s="776"/>
    </row>
    <row r="96" spans="3:4" ht="30" customHeight="1">
      <c r="C96" s="776"/>
      <c r="D96" s="776"/>
    </row>
    <row r="97" spans="3:4" ht="30" customHeight="1">
      <c r="C97" s="776"/>
      <c r="D97" s="776"/>
    </row>
    <row r="98" spans="3:4" ht="30" customHeight="1">
      <c r="C98" s="776"/>
      <c r="D98" s="776"/>
    </row>
    <row r="99" spans="3:4" ht="30" customHeight="1">
      <c r="C99" s="776"/>
      <c r="D99" s="776"/>
    </row>
    <row r="100" spans="3:4" ht="30" customHeight="1">
      <c r="C100" s="776"/>
      <c r="D100" s="776"/>
    </row>
    <row r="101" spans="3:4" ht="30" customHeight="1">
      <c r="C101" s="776"/>
      <c r="D101" s="776"/>
    </row>
    <row r="102" spans="3:4" ht="30" customHeight="1">
      <c r="C102" s="776"/>
      <c r="D102" s="776"/>
    </row>
    <row r="103" spans="3:4" ht="30" customHeight="1">
      <c r="C103" s="776"/>
      <c r="D103" s="776"/>
    </row>
    <row r="104" spans="3:4" ht="30" customHeight="1">
      <c r="C104" s="776"/>
      <c r="D104" s="776"/>
    </row>
    <row r="105" spans="3:4" ht="30" customHeight="1">
      <c r="C105" s="776"/>
      <c r="D105" s="776"/>
    </row>
    <row r="106" spans="3:4" ht="30" customHeight="1">
      <c r="C106" s="776"/>
      <c r="D106" s="776"/>
    </row>
    <row r="107" spans="3:4" ht="30" customHeight="1">
      <c r="C107" s="776"/>
      <c r="D107" s="776"/>
    </row>
    <row r="108" spans="3:4" ht="30" customHeight="1">
      <c r="C108" s="776"/>
      <c r="D108" s="776"/>
    </row>
    <row r="109" spans="3:4" ht="30" customHeight="1">
      <c r="C109" s="776"/>
      <c r="D109" s="776"/>
    </row>
    <row r="110" spans="3:4" ht="30" customHeight="1">
      <c r="C110" s="776"/>
      <c r="D110" s="776"/>
    </row>
    <row r="111" spans="3:4" ht="30" customHeight="1">
      <c r="C111" s="776"/>
      <c r="D111" s="776"/>
    </row>
    <row r="112" spans="3:4" ht="30" customHeight="1">
      <c r="C112" s="776"/>
      <c r="D112" s="776"/>
    </row>
    <row r="113" spans="3:4" ht="30" customHeight="1">
      <c r="C113" s="776"/>
      <c r="D113" s="776"/>
    </row>
    <row r="114" spans="3:4" ht="30" customHeight="1">
      <c r="C114" s="776"/>
      <c r="D114" s="776"/>
    </row>
    <row r="115" spans="3:4" ht="30" customHeight="1">
      <c r="C115" s="776"/>
      <c r="D115" s="776"/>
    </row>
    <row r="116" spans="3:4" ht="30" customHeight="1">
      <c r="C116" s="776"/>
      <c r="D116" s="776"/>
    </row>
    <row r="117" spans="3:4" ht="30" customHeight="1">
      <c r="C117" s="776"/>
      <c r="D117" s="776"/>
    </row>
    <row r="118" spans="3:4" ht="30" customHeight="1">
      <c r="C118" s="776"/>
      <c r="D118" s="776"/>
    </row>
    <row r="119" spans="3:4" ht="30" customHeight="1">
      <c r="C119" s="776"/>
      <c r="D119" s="776"/>
    </row>
    <row r="120" spans="3:4" ht="30" customHeight="1">
      <c r="C120" s="776"/>
      <c r="D120" s="776"/>
    </row>
    <row r="121" spans="3:4" ht="30" customHeight="1">
      <c r="C121" s="776"/>
      <c r="D121" s="776"/>
    </row>
    <row r="122" spans="3:4" ht="30" customHeight="1">
      <c r="C122" s="776"/>
      <c r="D122" s="776"/>
    </row>
    <row r="123" spans="3:4" ht="30" customHeight="1">
      <c r="C123" s="776"/>
      <c r="D123" s="776"/>
    </row>
    <row r="124" spans="3:4" ht="30" customHeight="1">
      <c r="C124" s="776"/>
      <c r="D124" s="776"/>
    </row>
    <row r="125" spans="3:4" ht="30" customHeight="1">
      <c r="C125" s="776"/>
      <c r="D125" s="776"/>
    </row>
    <row r="126" spans="3:4" ht="30" customHeight="1">
      <c r="C126" s="776"/>
      <c r="D126" s="776"/>
    </row>
    <row r="127" spans="3:4" ht="30" customHeight="1">
      <c r="C127" s="776"/>
      <c r="D127" s="776"/>
    </row>
    <row r="128" spans="3:4" ht="30" customHeight="1">
      <c r="C128" s="776"/>
      <c r="D128" s="776"/>
    </row>
    <row r="129" spans="3:4" ht="30" customHeight="1">
      <c r="C129" s="776"/>
      <c r="D129" s="776"/>
    </row>
    <row r="130" spans="3:4" ht="30" customHeight="1">
      <c r="C130" s="776"/>
      <c r="D130" s="776"/>
    </row>
    <row r="131" spans="3:4" ht="30" customHeight="1">
      <c r="C131" s="776"/>
      <c r="D131" s="776"/>
    </row>
    <row r="132" spans="3:4" ht="30" customHeight="1">
      <c r="C132" s="776"/>
      <c r="D132" s="776"/>
    </row>
    <row r="133" spans="3:4" ht="30" customHeight="1">
      <c r="C133" s="776"/>
      <c r="D133" s="776"/>
    </row>
    <row r="134" spans="3:4" ht="30" customHeight="1">
      <c r="C134" s="776"/>
      <c r="D134" s="776"/>
    </row>
    <row r="135" spans="3:4" ht="30" customHeight="1">
      <c r="C135" s="776"/>
      <c r="D135" s="776"/>
    </row>
    <row r="136" spans="3:4" ht="30" customHeight="1">
      <c r="C136" s="776"/>
      <c r="D136" s="776"/>
    </row>
    <row r="137" spans="3:4" ht="30" customHeight="1">
      <c r="C137" s="776"/>
      <c r="D137" s="776"/>
    </row>
    <row r="138" spans="3:4" ht="30" customHeight="1">
      <c r="C138" s="776"/>
      <c r="D138" s="776"/>
    </row>
    <row r="139" spans="3:4" ht="30" customHeight="1">
      <c r="C139" s="776"/>
      <c r="D139" s="776"/>
    </row>
    <row r="140" spans="3:4" ht="30" customHeight="1">
      <c r="C140" s="776"/>
      <c r="D140" s="776"/>
    </row>
    <row r="141" spans="3:4" ht="30" customHeight="1">
      <c r="C141" s="776"/>
      <c r="D141" s="776"/>
    </row>
    <row r="142" spans="3:4" ht="30" customHeight="1">
      <c r="C142" s="776"/>
      <c r="D142" s="776"/>
    </row>
    <row r="143" spans="3:4" ht="30" customHeight="1">
      <c r="C143" s="776"/>
      <c r="D143" s="776"/>
    </row>
    <row r="144" spans="3:4" ht="30" customHeight="1">
      <c r="C144" s="776"/>
      <c r="D144" s="776"/>
    </row>
    <row r="145" spans="3:4" ht="30" customHeight="1">
      <c r="C145" s="776"/>
      <c r="D145" s="776"/>
    </row>
    <row r="146" spans="3:4" ht="30" customHeight="1">
      <c r="C146" s="776"/>
      <c r="D146" s="776"/>
    </row>
    <row r="147" spans="3:4" ht="30" customHeight="1">
      <c r="C147" s="776"/>
      <c r="D147" s="776"/>
    </row>
    <row r="148" spans="3:4" ht="30" customHeight="1">
      <c r="C148" s="776"/>
      <c r="D148" s="776"/>
    </row>
    <row r="149" spans="3:4" ht="30" customHeight="1">
      <c r="C149" s="776"/>
      <c r="D149" s="776"/>
    </row>
    <row r="150" spans="3:4" ht="30" customHeight="1">
      <c r="C150" s="776"/>
      <c r="D150" s="776"/>
    </row>
    <row r="151" spans="3:4" ht="30" customHeight="1">
      <c r="C151" s="776"/>
      <c r="D151" s="776"/>
    </row>
    <row r="152" spans="3:4" ht="30" customHeight="1">
      <c r="C152" s="776"/>
      <c r="D152" s="776"/>
    </row>
    <row r="153" spans="3:4" ht="30" customHeight="1">
      <c r="C153" s="776"/>
      <c r="D153" s="776"/>
    </row>
    <row r="154" spans="3:4" ht="30" customHeight="1">
      <c r="C154" s="776"/>
      <c r="D154" s="776"/>
    </row>
    <row r="155" spans="3:4" ht="30" customHeight="1">
      <c r="C155" s="776"/>
      <c r="D155" s="776"/>
    </row>
    <row r="156" spans="3:4" ht="30" customHeight="1">
      <c r="C156" s="776"/>
      <c r="D156" s="776"/>
    </row>
    <row r="157" spans="3:4" ht="30" customHeight="1">
      <c r="C157" s="776"/>
      <c r="D157" s="776"/>
    </row>
    <row r="158" spans="3:4" ht="30" customHeight="1">
      <c r="C158" s="776"/>
      <c r="D158" s="776"/>
    </row>
    <row r="159" spans="3:4" ht="30" customHeight="1">
      <c r="C159" s="776"/>
      <c r="D159" s="776"/>
    </row>
    <row r="160" spans="3:4" ht="30" customHeight="1">
      <c r="C160" s="776"/>
      <c r="D160" s="776"/>
    </row>
    <row r="161" spans="3:4" ht="30" customHeight="1">
      <c r="C161" s="776"/>
      <c r="D161" s="776"/>
    </row>
    <row r="162" spans="3:4" ht="30" customHeight="1">
      <c r="C162" s="776"/>
      <c r="D162" s="776"/>
    </row>
    <row r="163" spans="3:4" ht="30" customHeight="1">
      <c r="C163" s="776"/>
      <c r="D163" s="776"/>
    </row>
    <row r="164" spans="3:4" ht="30" customHeight="1">
      <c r="C164" s="776"/>
      <c r="D164" s="776"/>
    </row>
    <row r="165" spans="3:4" ht="30" customHeight="1">
      <c r="C165" s="776"/>
      <c r="D165" s="776"/>
    </row>
    <row r="166" spans="3:4" ht="30" customHeight="1">
      <c r="C166" s="776"/>
      <c r="D166" s="776"/>
    </row>
    <row r="167" spans="3:4" ht="30" customHeight="1">
      <c r="C167" s="776"/>
      <c r="D167" s="776"/>
    </row>
    <row r="168" spans="3:4" ht="30" customHeight="1">
      <c r="C168" s="776"/>
      <c r="D168" s="776"/>
    </row>
    <row r="169" spans="3:4" ht="30" customHeight="1">
      <c r="C169" s="776"/>
      <c r="D169" s="776"/>
    </row>
    <row r="170" spans="3:4" ht="30" customHeight="1">
      <c r="C170" s="776"/>
      <c r="D170" s="776"/>
    </row>
    <row r="171" spans="3:4" ht="30" customHeight="1">
      <c r="C171" s="776"/>
      <c r="D171" s="776"/>
    </row>
    <row r="172" spans="3:4" ht="30" customHeight="1">
      <c r="C172" s="776"/>
      <c r="D172" s="776"/>
    </row>
    <row r="173" spans="3:4" ht="30" customHeight="1">
      <c r="C173" s="776"/>
      <c r="D173" s="776"/>
    </row>
    <row r="174" spans="3:4" ht="30" customHeight="1">
      <c r="C174" s="776"/>
      <c r="D174" s="776"/>
    </row>
    <row r="175" spans="3:4" ht="30" customHeight="1">
      <c r="C175" s="776"/>
      <c r="D175" s="776"/>
    </row>
    <row r="176" spans="3:4" ht="30" customHeight="1">
      <c r="C176" s="776"/>
      <c r="D176" s="776"/>
    </row>
    <row r="177" spans="3:4" ht="30" customHeight="1">
      <c r="C177" s="776"/>
      <c r="D177" s="776"/>
    </row>
    <row r="178" spans="3:4" ht="30" customHeight="1">
      <c r="C178" s="776"/>
      <c r="D178" s="776"/>
    </row>
    <row r="179" spans="3:4" ht="30" customHeight="1">
      <c r="C179" s="776"/>
      <c r="D179" s="776"/>
    </row>
    <row r="180" spans="3:4" ht="30" customHeight="1">
      <c r="C180" s="776"/>
      <c r="D180" s="776"/>
    </row>
    <row r="181" spans="3:4" ht="30" customHeight="1">
      <c r="C181" s="776"/>
      <c r="D181" s="776"/>
    </row>
    <row r="182" spans="3:4" ht="30" customHeight="1">
      <c r="C182" s="776"/>
      <c r="D182" s="776"/>
    </row>
    <row r="183" spans="3:4" ht="30" customHeight="1">
      <c r="C183" s="776"/>
      <c r="D183" s="776"/>
    </row>
    <row r="184" spans="3:4" ht="30" customHeight="1">
      <c r="C184" s="776"/>
      <c r="D184" s="776"/>
    </row>
    <row r="185" spans="3:4" ht="30" customHeight="1">
      <c r="C185" s="776"/>
      <c r="D185" s="776"/>
    </row>
    <row r="186" spans="3:4" ht="30" customHeight="1">
      <c r="C186" s="776"/>
      <c r="D186" s="776"/>
    </row>
    <row r="187" spans="3:4" ht="30" customHeight="1">
      <c r="C187" s="776"/>
      <c r="D187" s="776"/>
    </row>
    <row r="188" spans="3:4" ht="30" customHeight="1">
      <c r="C188" s="776"/>
      <c r="D188" s="776"/>
    </row>
    <row r="189" spans="3:4" ht="30" customHeight="1">
      <c r="C189" s="776"/>
      <c r="D189" s="776"/>
    </row>
    <row r="190" spans="3:4" ht="30" customHeight="1">
      <c r="C190" s="776"/>
      <c r="D190" s="776"/>
    </row>
    <row r="191" spans="3:4" ht="30" customHeight="1">
      <c r="C191" s="776"/>
      <c r="D191" s="776"/>
    </row>
    <row r="192" spans="3:4" ht="30" customHeight="1">
      <c r="C192" s="776"/>
      <c r="D192" s="776"/>
    </row>
    <row r="193" spans="3:4" ht="30" customHeight="1">
      <c r="C193" s="776"/>
      <c r="D193" s="776"/>
    </row>
    <row r="194" spans="3:4" ht="30" customHeight="1">
      <c r="C194" s="776"/>
      <c r="D194" s="776"/>
    </row>
    <row r="195" spans="3:4" ht="30" customHeight="1">
      <c r="C195" s="776"/>
      <c r="D195" s="776"/>
    </row>
    <row r="196" spans="3:4" ht="30" customHeight="1">
      <c r="C196" s="776"/>
      <c r="D196" s="776"/>
    </row>
    <row r="197" spans="3:4" ht="30" customHeight="1">
      <c r="C197" s="776"/>
      <c r="D197" s="776"/>
    </row>
    <row r="198" spans="3:4" ht="30" customHeight="1">
      <c r="C198" s="776"/>
      <c r="D198" s="776"/>
    </row>
    <row r="199" spans="3:4" ht="30" customHeight="1">
      <c r="C199" s="776"/>
      <c r="D199" s="776"/>
    </row>
    <row r="200" spans="3:4" ht="30" customHeight="1">
      <c r="C200" s="776"/>
      <c r="D200" s="776"/>
    </row>
    <row r="201" spans="3:4" ht="30" customHeight="1">
      <c r="C201" s="776"/>
      <c r="D201" s="776"/>
    </row>
    <row r="202" spans="3:4" ht="30" customHeight="1">
      <c r="C202" s="776"/>
      <c r="D202" s="776"/>
    </row>
  </sheetData>
  <sheetProtection formatCells="0" formatColumns="0" selectLockedCells="1"/>
  <mergeCells count="6">
    <mergeCell ref="B7:F7"/>
    <mergeCell ref="C10:C11"/>
    <mergeCell ref="B10:B11"/>
    <mergeCell ref="D10:D11"/>
    <mergeCell ref="E10:E11"/>
    <mergeCell ref="F10:F11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9"/>
  <sheetViews>
    <sheetView showGridLines="0" showZeros="0" zoomScalePageLayoutView="0" workbookViewId="0" topLeftCell="A31">
      <selection activeCell="A1" sqref="A1"/>
    </sheetView>
  </sheetViews>
  <sheetFormatPr defaultColWidth="9.140625" defaultRowHeight="12.75"/>
  <cols>
    <col min="1" max="1" width="9.140625" style="495" customWidth="1"/>
    <col min="2" max="2" width="7.57421875" style="495" customWidth="1"/>
    <col min="3" max="3" width="49.421875" style="495" customWidth="1"/>
    <col min="4" max="4" width="14.7109375" style="495" customWidth="1"/>
    <col min="5" max="9" width="14.8515625" style="495" customWidth="1"/>
    <col min="10" max="14" width="14.7109375" style="495" customWidth="1"/>
    <col min="15" max="15" width="16.7109375" style="495" customWidth="1"/>
    <col min="16" max="17" width="14.7109375" style="495" customWidth="1"/>
    <col min="18" max="18" width="15.57421875" style="495" customWidth="1"/>
    <col min="19" max="19" width="9.140625" style="495" customWidth="1"/>
    <col min="20" max="20" width="34.7109375" style="495" customWidth="1"/>
    <col min="21" max="21" width="12.140625" style="495" bestFit="1" customWidth="1"/>
    <col min="22" max="22" width="12.140625" style="495" customWidth="1"/>
    <col min="23" max="23" width="12.140625" style="495" bestFit="1" customWidth="1"/>
    <col min="24" max="34" width="9.28125" style="495" bestFit="1" customWidth="1"/>
    <col min="35" max="35" width="9.28125" style="495" customWidth="1"/>
    <col min="36" max="36" width="8.8515625" style="495" bestFit="1" customWidth="1"/>
    <col min="37" max="37" width="11.7109375" style="495" bestFit="1" customWidth="1"/>
    <col min="38" max="38" width="10.28125" style="495" bestFit="1" customWidth="1"/>
    <col min="39" max="16384" width="9.140625" style="495" customWidth="1"/>
  </cols>
  <sheetData>
    <row r="1" spans="1:9" ht="12.75">
      <c r="A1" s="856" t="s">
        <v>139</v>
      </c>
      <c r="B1" s="857"/>
      <c r="C1" s="563"/>
      <c r="D1" s="563"/>
      <c r="E1" s="563"/>
      <c r="F1" s="563"/>
      <c r="G1" s="563"/>
      <c r="H1" s="858"/>
      <c r="I1" s="858"/>
    </row>
    <row r="2" spans="1:9" ht="12.75">
      <c r="A2" s="859"/>
      <c r="B2" s="860"/>
      <c r="C2" s="563"/>
      <c r="D2" s="563"/>
      <c r="E2" s="563"/>
      <c r="F2" s="563"/>
      <c r="G2" s="563"/>
      <c r="H2" s="858"/>
      <c r="I2" s="858"/>
    </row>
    <row r="3" spans="1:9" ht="12.75">
      <c r="A3" s="859"/>
      <c r="B3" s="668" t="str">
        <f>+CONCATENATE('Poc. strana'!$A$15," ",'Poc. strana'!$C$15)</f>
        <v>Назив енергетског субјекта: </v>
      </c>
      <c r="C3" s="563"/>
      <c r="D3" s="563"/>
      <c r="E3" s="563"/>
      <c r="F3" s="563"/>
      <c r="G3" s="563"/>
      <c r="H3" s="858"/>
      <c r="I3" s="858"/>
    </row>
    <row r="4" spans="1:9" ht="12.75">
      <c r="A4" s="859"/>
      <c r="B4" s="669" t="str">
        <f>+CONCATENATE('Poc. strana'!$A$29," ",'Poc. strana'!$C$29)</f>
        <v>Датум обраде: </v>
      </c>
      <c r="C4" s="563"/>
      <c r="D4" s="563"/>
      <c r="E4" s="563"/>
      <c r="F4" s="563"/>
      <c r="G4" s="563"/>
      <c r="H4" s="858"/>
      <c r="I4" s="858"/>
    </row>
    <row r="5" spans="1:9" ht="12.75">
      <c r="A5" s="563"/>
      <c r="B5" s="861"/>
      <c r="C5" s="563"/>
      <c r="D5" s="563"/>
      <c r="E5" s="563"/>
      <c r="F5" s="563"/>
      <c r="G5" s="563"/>
      <c r="H5" s="858"/>
      <c r="I5" s="858"/>
    </row>
    <row r="6" spans="1:9" ht="12.75">
      <c r="A6" s="563"/>
      <c r="B6" s="862"/>
      <c r="C6" s="858"/>
      <c r="D6" s="858"/>
      <c r="E6" s="563"/>
      <c r="F6" s="563"/>
      <c r="G6" s="563"/>
      <c r="H6" s="563"/>
      <c r="I6" s="563"/>
    </row>
    <row r="7" spans="1:9" ht="12.75">
      <c r="A7" s="563"/>
      <c r="B7" s="1227" t="s">
        <v>569</v>
      </c>
      <c r="C7" s="1227"/>
      <c r="D7" s="1227"/>
      <c r="E7" s="1227"/>
      <c r="F7" s="1227"/>
      <c r="G7" s="1227"/>
      <c r="H7" s="1227"/>
      <c r="I7" s="1067"/>
    </row>
    <row r="8" spans="1:9" ht="12.75">
      <c r="A8" s="563"/>
      <c r="B8" s="861"/>
      <c r="C8" s="863"/>
      <c r="D8" s="863"/>
      <c r="E8" s="863"/>
      <c r="F8" s="863"/>
      <c r="G8" s="863"/>
      <c r="H8" s="563"/>
      <c r="I8" s="563"/>
    </row>
    <row r="9" spans="1:9" ht="13.5" thickBot="1">
      <c r="A9" s="563"/>
      <c r="B9" s="862"/>
      <c r="C9" s="673"/>
      <c r="D9" s="673"/>
      <c r="E9" s="563"/>
      <c r="F9" s="864"/>
      <c r="G9" s="864"/>
      <c r="H9" s="864" t="s">
        <v>373</v>
      </c>
      <c r="I9" s="563"/>
    </row>
    <row r="10" spans="1:8" ht="13.5" customHeight="1" thickTop="1">
      <c r="A10" s="563"/>
      <c r="B10" s="1238" t="s">
        <v>14</v>
      </c>
      <c r="C10" s="1240" t="s">
        <v>76</v>
      </c>
      <c r="D10" s="1240" t="s">
        <v>98</v>
      </c>
      <c r="E10" s="1228">
        <f>+'Poc. strana'!C19-1</f>
        <v>2022</v>
      </c>
      <c r="F10" s="1229"/>
      <c r="G10" s="1242" t="s">
        <v>701</v>
      </c>
      <c r="H10" s="1203" t="s">
        <v>702</v>
      </c>
    </row>
    <row r="11" spans="1:8" ht="41.25" customHeight="1">
      <c r="A11" s="563"/>
      <c r="B11" s="1239"/>
      <c r="C11" s="1241"/>
      <c r="D11" s="1241"/>
      <c r="E11" s="1060" t="s">
        <v>699</v>
      </c>
      <c r="F11" s="1061" t="s">
        <v>700</v>
      </c>
      <c r="G11" s="1243"/>
      <c r="H11" s="1204"/>
    </row>
    <row r="12" spans="1:13" ht="15.75">
      <c r="A12" s="563"/>
      <c r="B12" s="865" t="s">
        <v>77</v>
      </c>
      <c r="C12" s="463" t="s">
        <v>658</v>
      </c>
      <c r="D12" s="464" t="s">
        <v>689</v>
      </c>
      <c r="E12" s="1056">
        <f>+'3 Oper Troskovi OP'!E232+'3 Oper Troskovi OP'!F232</f>
        <v>0</v>
      </c>
      <c r="F12" s="1205">
        <f>+AJ102</f>
        <v>0</v>
      </c>
      <c r="G12" s="1231"/>
      <c r="H12" s="1234"/>
      <c r="J12"/>
      <c r="K12"/>
      <c r="L12"/>
      <c r="M12"/>
    </row>
    <row r="13" spans="1:13" ht="15.75">
      <c r="A13" s="563"/>
      <c r="B13" s="866" t="s">
        <v>354</v>
      </c>
      <c r="C13" s="867" t="s">
        <v>341</v>
      </c>
      <c r="D13" s="868" t="s">
        <v>690</v>
      </c>
      <c r="E13" s="1057">
        <f>+(E12+E16+E19)*0.009</f>
        <v>0</v>
      </c>
      <c r="F13" s="1206"/>
      <c r="G13" s="1232"/>
      <c r="H13" s="1235"/>
      <c r="J13"/>
      <c r="K13"/>
      <c r="L13"/>
      <c r="M13"/>
    </row>
    <row r="14" spans="1:13" ht="12.75">
      <c r="A14" s="563"/>
      <c r="B14" s="465" t="s">
        <v>580</v>
      </c>
      <c r="C14" s="630" t="s">
        <v>478</v>
      </c>
      <c r="D14" s="868"/>
      <c r="E14" s="1057">
        <f>+'3 Oper Troskovi OP'!E126</f>
        <v>0</v>
      </c>
      <c r="F14" s="1206"/>
      <c r="G14" s="1232"/>
      <c r="H14" s="1235"/>
      <c r="J14"/>
      <c r="K14"/>
      <c r="L14"/>
      <c r="M14"/>
    </row>
    <row r="15" spans="1:13" ht="15.75">
      <c r="A15" s="563"/>
      <c r="B15" s="465" t="s">
        <v>80</v>
      </c>
      <c r="C15" s="466" t="s">
        <v>559</v>
      </c>
      <c r="D15" s="1058" t="s">
        <v>691</v>
      </c>
      <c r="E15" s="1052">
        <f>SUM(E12:E14)</f>
        <v>0</v>
      </c>
      <c r="F15" s="1207"/>
      <c r="G15" s="1232"/>
      <c r="H15" s="1235"/>
      <c r="J15"/>
      <c r="K15"/>
      <c r="L15"/>
      <c r="M15"/>
    </row>
    <row r="16" spans="1:13" ht="15.75">
      <c r="A16" s="563"/>
      <c r="B16" s="869" t="s">
        <v>88</v>
      </c>
      <c r="C16" s="685" t="s">
        <v>195</v>
      </c>
      <c r="D16" s="1058" t="s">
        <v>692</v>
      </c>
      <c r="E16" s="1053">
        <f>+'6 Sredstva'!E71</f>
        <v>0</v>
      </c>
      <c r="F16" s="1207"/>
      <c r="G16" s="1232"/>
      <c r="H16" s="1235"/>
      <c r="J16"/>
      <c r="K16"/>
      <c r="L16"/>
      <c r="M16"/>
    </row>
    <row r="17" spans="1:13" ht="12.75">
      <c r="A17" s="563"/>
      <c r="B17" s="869" t="s">
        <v>233</v>
      </c>
      <c r="C17" s="685" t="s">
        <v>197</v>
      </c>
      <c r="D17" s="566" t="s">
        <v>374</v>
      </c>
      <c r="E17" s="1054">
        <f>+'4 PPCK'!E17</f>
        <v>0</v>
      </c>
      <c r="F17" s="1207"/>
      <c r="G17" s="1232"/>
      <c r="H17" s="1235"/>
      <c r="J17"/>
      <c r="K17"/>
      <c r="L17"/>
      <c r="M17"/>
    </row>
    <row r="18" spans="1:13" ht="15.75">
      <c r="A18" s="563"/>
      <c r="B18" s="869" t="s">
        <v>280</v>
      </c>
      <c r="C18" s="685" t="s">
        <v>199</v>
      </c>
      <c r="D18" s="566" t="s">
        <v>693</v>
      </c>
      <c r="E18" s="1055">
        <f>+'6.1 RS u prethodnom RP'!D20</f>
        <v>0</v>
      </c>
      <c r="F18" s="1207"/>
      <c r="G18" s="1232"/>
      <c r="H18" s="1235"/>
      <c r="J18"/>
      <c r="K18"/>
      <c r="L18"/>
      <c r="M18"/>
    </row>
    <row r="19" spans="1:13" ht="12.75">
      <c r="A19" s="563"/>
      <c r="B19" s="467" t="s">
        <v>281</v>
      </c>
      <c r="C19" s="468" t="s">
        <v>579</v>
      </c>
      <c r="D19" s="566"/>
      <c r="E19" s="1055">
        <f>+E17*E18</f>
        <v>0</v>
      </c>
      <c r="F19" s="1207"/>
      <c r="G19" s="1232"/>
      <c r="H19" s="1235"/>
      <c r="J19"/>
      <c r="K19"/>
      <c r="L19"/>
      <c r="M19"/>
    </row>
    <row r="20" spans="1:13" ht="13.5" customHeight="1">
      <c r="A20" s="563"/>
      <c r="B20" s="869" t="s">
        <v>282</v>
      </c>
      <c r="C20" s="870" t="s">
        <v>145</v>
      </c>
      <c r="D20" s="871" t="s">
        <v>694</v>
      </c>
      <c r="E20" s="1055">
        <f>+'7 Sistemske usluge '!E13</f>
        <v>0</v>
      </c>
      <c r="F20" s="1207"/>
      <c r="G20" s="1232"/>
      <c r="H20" s="1235"/>
      <c r="J20"/>
      <c r="K20"/>
      <c r="L20"/>
      <c r="M20"/>
    </row>
    <row r="21" spans="1:13" ht="15.75">
      <c r="A21" s="563"/>
      <c r="B21" s="869" t="s">
        <v>283</v>
      </c>
      <c r="C21" s="872" t="s">
        <v>201</v>
      </c>
      <c r="D21" s="873" t="s">
        <v>695</v>
      </c>
      <c r="E21" s="1055">
        <f>+'8 Gubici'!R25</f>
        <v>0</v>
      </c>
      <c r="F21" s="1207"/>
      <c r="G21" s="1232"/>
      <c r="H21" s="1235"/>
      <c r="J21"/>
      <c r="K21"/>
      <c r="L21"/>
      <c r="M21"/>
    </row>
    <row r="22" spans="1:13" ht="15.75">
      <c r="A22" s="563"/>
      <c r="B22" s="874" t="s">
        <v>284</v>
      </c>
      <c r="C22" s="688" t="s">
        <v>202</v>
      </c>
      <c r="D22" s="868" t="s">
        <v>696</v>
      </c>
      <c r="E22" s="1055">
        <f>+'9 Ostali Prih'!E23</f>
        <v>0</v>
      </c>
      <c r="F22" s="1207"/>
      <c r="G22" s="1232"/>
      <c r="H22" s="1235"/>
      <c r="J22"/>
      <c r="K22"/>
      <c r="L22"/>
      <c r="M22"/>
    </row>
    <row r="23" spans="1:13" ht="12.75">
      <c r="A23" s="563"/>
      <c r="B23" s="467" t="s">
        <v>581</v>
      </c>
      <c r="C23" s="104" t="s">
        <v>582</v>
      </c>
      <c r="D23" s="868"/>
      <c r="E23" s="1055">
        <f>+'9 Ostali Prih'!E15</f>
        <v>0</v>
      </c>
      <c r="F23" s="1207"/>
      <c r="G23" s="1232"/>
      <c r="H23" s="1235"/>
      <c r="J23"/>
      <c r="K23"/>
      <c r="L23"/>
      <c r="M23"/>
    </row>
    <row r="24" spans="1:13" ht="15.75">
      <c r="A24" s="563"/>
      <c r="B24" s="874">
        <v>10</v>
      </c>
      <c r="C24" s="875" t="s">
        <v>204</v>
      </c>
      <c r="D24" s="876" t="s">
        <v>697</v>
      </c>
      <c r="E24" s="877">
        <f>+'10.1 KE t-2'!H25</f>
        <v>0</v>
      </c>
      <c r="F24" s="1208"/>
      <c r="G24" s="1233"/>
      <c r="H24" s="1236"/>
      <c r="J24"/>
      <c r="K24"/>
      <c r="L24"/>
      <c r="M24"/>
    </row>
    <row r="25" spans="1:13" ht="16.5" thickBot="1">
      <c r="A25" s="563"/>
      <c r="B25" s="878">
        <v>11</v>
      </c>
      <c r="C25" s="879" t="s">
        <v>688</v>
      </c>
      <c r="D25" s="1059" t="s">
        <v>698</v>
      </c>
      <c r="E25" s="567">
        <f>+E15+E16+E19+E20+E21-E22+E24</f>
        <v>0</v>
      </c>
      <c r="F25" s="880">
        <f>+F12</f>
        <v>0</v>
      </c>
      <c r="G25" s="1072"/>
      <c r="H25" s="881">
        <f>(E25-F25)*(1+G25)</f>
        <v>0</v>
      </c>
      <c r="J25"/>
      <c r="K25"/>
      <c r="L25"/>
      <c r="M25"/>
    </row>
    <row r="26" spans="1:13" ht="13.5" thickTop="1">
      <c r="A26" s="563"/>
      <c r="B26" s="862"/>
      <c r="C26" s="858"/>
      <c r="D26" s="858"/>
      <c r="E26" s="565"/>
      <c r="F26" s="565"/>
      <c r="G26" s="565"/>
      <c r="H26" s="563"/>
      <c r="I26" s="563"/>
      <c r="J26"/>
      <c r="K26"/>
      <c r="L26"/>
      <c r="M26"/>
    </row>
    <row r="27" spans="1:9" ht="12.75">
      <c r="A27" s="563"/>
      <c r="B27" s="882" t="s">
        <v>375</v>
      </c>
      <c r="C27" s="563"/>
      <c r="D27" s="563"/>
      <c r="E27" s="563"/>
      <c r="F27" s="883"/>
      <c r="G27" s="563"/>
      <c r="H27" s="563"/>
      <c r="I27" s="563"/>
    </row>
    <row r="28" spans="1:9" ht="12.75">
      <c r="A28" s="563"/>
      <c r="B28" s="882" t="s">
        <v>684</v>
      </c>
      <c r="C28" s="563"/>
      <c r="D28" s="563"/>
      <c r="E28" s="563"/>
      <c r="F28" s="883"/>
      <c r="G28" s="563"/>
      <c r="H28" s="563"/>
      <c r="I28" s="563"/>
    </row>
    <row r="29" spans="1:9" ht="12.75">
      <c r="A29" s="563"/>
      <c r="B29" s="882" t="s">
        <v>685</v>
      </c>
      <c r="C29" s="563"/>
      <c r="D29" s="563"/>
      <c r="E29" s="563"/>
      <c r="F29" s="883"/>
      <c r="G29" s="563"/>
      <c r="H29" s="563"/>
      <c r="I29" s="563"/>
    </row>
    <row r="30" spans="1:10" ht="15.75">
      <c r="A30" s="563"/>
      <c r="B30" s="861" t="s">
        <v>687</v>
      </c>
      <c r="C30" s="563"/>
      <c r="D30" s="563"/>
      <c r="E30" s="563"/>
      <c r="F30" s="563"/>
      <c r="G30" s="563"/>
      <c r="H30" s="563"/>
      <c r="I30" s="563"/>
      <c r="J30" s="998"/>
    </row>
    <row r="31" spans="1:10" ht="15.75">
      <c r="A31" s="563"/>
      <c r="B31" s="861" t="s">
        <v>722</v>
      </c>
      <c r="C31" s="563"/>
      <c r="D31" s="563"/>
      <c r="E31" s="563"/>
      <c r="F31" s="563"/>
      <c r="G31" s="563"/>
      <c r="H31" s="563"/>
      <c r="I31" s="563"/>
      <c r="J31" s="998"/>
    </row>
    <row r="32" spans="1:10" ht="12.75">
      <c r="A32" s="563"/>
      <c r="B32" s="884" t="s">
        <v>451</v>
      </c>
      <c r="C32" s="563"/>
      <c r="D32" s="563"/>
      <c r="E32" s="563"/>
      <c r="F32" s="563"/>
      <c r="G32" s="563"/>
      <c r="H32" s="563"/>
      <c r="I32" s="563"/>
      <c r="J32" s="999"/>
    </row>
    <row r="33" spans="2:36" ht="12.75">
      <c r="B33" s="861"/>
      <c r="C33" s="563"/>
      <c r="D33" s="563"/>
      <c r="E33" s="563"/>
      <c r="F33" s="563"/>
      <c r="G33" s="563"/>
      <c r="H33" s="563"/>
      <c r="I33" s="563"/>
      <c r="S33" s="1230" t="str">
        <f>+"ОСТВАРЕН ПРИХОД У "&amp;$E$10&amp;". ГОДИНИ"</f>
        <v>ОСТВАРЕН ПРИХОД У 2022. ГОДИНИ</v>
      </c>
      <c r="T33" s="1230"/>
      <c r="U33" s="1230"/>
      <c r="V33" s="1230"/>
      <c r="W33" s="1230"/>
      <c r="X33" s="1230"/>
      <c r="Y33" s="1230"/>
      <c r="Z33" s="1230"/>
      <c r="AA33" s="1230"/>
      <c r="AB33" s="1230"/>
      <c r="AC33" s="1230"/>
      <c r="AD33" s="1230"/>
      <c r="AE33" s="1230"/>
      <c r="AF33" s="1230"/>
      <c r="AG33" s="1230"/>
      <c r="AH33" s="1230"/>
      <c r="AI33" s="1230"/>
      <c r="AJ33" s="1230"/>
    </row>
    <row r="34" spans="2:38" ht="12.75">
      <c r="B34" s="1237" t="str">
        <f>+"ОСТВАРЕЊЕ ЕЕ БИЛАНСА У "&amp;E10&amp;" . ГОДИНИ"</f>
        <v>ОСТВАРЕЊЕ ЕЕ БИЛАНСА У 2022 . ГОДИНИ</v>
      </c>
      <c r="C34" s="1237"/>
      <c r="D34" s="1237"/>
      <c r="E34" s="1237"/>
      <c r="F34" s="1237"/>
      <c r="G34" s="1237"/>
      <c r="H34" s="1237"/>
      <c r="I34" s="1237"/>
      <c r="J34" s="1237"/>
      <c r="K34" s="1237"/>
      <c r="L34" s="1237"/>
      <c r="M34" s="1237"/>
      <c r="N34" s="1237"/>
      <c r="O34" s="1237"/>
      <c r="P34" s="1237"/>
      <c r="Q34" s="1237"/>
      <c r="R34" s="496"/>
      <c r="S34" s="497"/>
      <c r="T34" s="498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8"/>
      <c r="AJ34" s="498"/>
      <c r="AK34" s="498"/>
      <c r="AL34" s="498"/>
    </row>
    <row r="35" spans="2:38" ht="13.5">
      <c r="B35" s="500"/>
      <c r="C35" s="501"/>
      <c r="D35" s="501"/>
      <c r="E35" s="502"/>
      <c r="F35" s="502"/>
      <c r="G35" s="502"/>
      <c r="H35" s="502"/>
      <c r="I35" s="503"/>
      <c r="J35" s="503"/>
      <c r="K35" s="503"/>
      <c r="L35" s="503"/>
      <c r="M35" s="503"/>
      <c r="N35" s="503"/>
      <c r="O35" s="503"/>
      <c r="P35" s="503"/>
      <c r="Q35" s="503"/>
      <c r="R35" s="504"/>
      <c r="S35" s="497"/>
      <c r="T35" s="505"/>
      <c r="U35" s="499"/>
      <c r="V35" s="499"/>
      <c r="W35" s="499"/>
      <c r="X35" s="499"/>
      <c r="Y35" s="499"/>
      <c r="Z35" s="506"/>
      <c r="AA35" s="499"/>
      <c r="AB35" s="499"/>
      <c r="AC35" s="499"/>
      <c r="AD35" s="499"/>
      <c r="AE35" s="499"/>
      <c r="AF35" s="499"/>
      <c r="AG35" s="499"/>
      <c r="AH35" s="499"/>
      <c r="AI35" s="498"/>
      <c r="AJ35" s="498"/>
      <c r="AK35" s="498"/>
      <c r="AL35" s="498"/>
    </row>
    <row r="36" spans="2:38" ht="14.25" thickBot="1">
      <c r="B36" s="507"/>
      <c r="C36" s="503"/>
      <c r="D36" s="503"/>
      <c r="E36" s="503"/>
      <c r="F36" s="503"/>
      <c r="G36" s="503"/>
      <c r="H36" s="503"/>
      <c r="I36" s="508"/>
      <c r="J36" s="503"/>
      <c r="K36" s="503"/>
      <c r="L36" s="503"/>
      <c r="M36" s="503"/>
      <c r="N36" s="508"/>
      <c r="O36" s="503"/>
      <c r="P36" s="503"/>
      <c r="Q36" s="503"/>
      <c r="S36" s="497"/>
      <c r="T36" s="505"/>
      <c r="U36" s="499"/>
      <c r="V36" s="499"/>
      <c r="W36" s="499"/>
      <c r="X36" s="499"/>
      <c r="Y36" s="499"/>
      <c r="Z36" s="506"/>
      <c r="AA36" s="499"/>
      <c r="AB36" s="499"/>
      <c r="AC36" s="499"/>
      <c r="AD36" s="499"/>
      <c r="AE36" s="499"/>
      <c r="AF36" s="499"/>
      <c r="AG36" s="499"/>
      <c r="AH36" s="499"/>
      <c r="AI36" s="498"/>
      <c r="AJ36" s="498"/>
      <c r="AK36" s="498"/>
      <c r="AL36" s="498"/>
    </row>
    <row r="37" spans="2:38" ht="13.5" customHeight="1" thickTop="1">
      <c r="B37" s="1214" t="s">
        <v>14</v>
      </c>
      <c r="C37" s="1216" t="s">
        <v>418</v>
      </c>
      <c r="D37" s="1218" t="s">
        <v>419</v>
      </c>
      <c r="E37" s="1220" t="s">
        <v>420</v>
      </c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1"/>
      <c r="R37" s="509"/>
      <c r="S37" s="1222" t="s">
        <v>14</v>
      </c>
      <c r="T37" s="1209" t="s">
        <v>418</v>
      </c>
      <c r="U37" s="1224" t="s">
        <v>606</v>
      </c>
      <c r="V37" s="1225"/>
      <c r="W37" s="1226"/>
      <c r="X37" s="1211" t="s">
        <v>421</v>
      </c>
      <c r="Y37" s="1212"/>
      <c r="Z37" s="1212"/>
      <c r="AA37" s="1212"/>
      <c r="AB37" s="1212"/>
      <c r="AC37" s="1212"/>
      <c r="AD37" s="1212"/>
      <c r="AE37" s="1212"/>
      <c r="AF37" s="1212"/>
      <c r="AG37" s="1212"/>
      <c r="AH37" s="1212"/>
      <c r="AI37" s="1212"/>
      <c r="AJ37" s="1213"/>
      <c r="AK37" s="498"/>
      <c r="AL37" s="498"/>
    </row>
    <row r="38" spans="2:38" ht="12.75">
      <c r="B38" s="1215"/>
      <c r="C38" s="1217"/>
      <c r="D38" s="1219"/>
      <c r="E38" s="510" t="s">
        <v>19</v>
      </c>
      <c r="F38" s="510" t="s">
        <v>20</v>
      </c>
      <c r="G38" s="510" t="s">
        <v>21</v>
      </c>
      <c r="H38" s="510" t="s">
        <v>165</v>
      </c>
      <c r="I38" s="510" t="s">
        <v>166</v>
      </c>
      <c r="J38" s="510" t="s">
        <v>167</v>
      </c>
      <c r="K38" s="510" t="s">
        <v>168</v>
      </c>
      <c r="L38" s="510" t="s">
        <v>169</v>
      </c>
      <c r="M38" s="510" t="s">
        <v>170</v>
      </c>
      <c r="N38" s="510" t="s">
        <v>171</v>
      </c>
      <c r="O38" s="510" t="s">
        <v>178</v>
      </c>
      <c r="P38" s="510" t="s">
        <v>179</v>
      </c>
      <c r="Q38" s="511" t="s">
        <v>180</v>
      </c>
      <c r="R38" s="512"/>
      <c r="S38" s="1223"/>
      <c r="T38" s="1210"/>
      <c r="U38" s="957"/>
      <c r="V38" s="957"/>
      <c r="W38" s="957"/>
      <c r="X38" s="513" t="s">
        <v>19</v>
      </c>
      <c r="Y38" s="513" t="s">
        <v>20</v>
      </c>
      <c r="Z38" s="513" t="s">
        <v>20</v>
      </c>
      <c r="AA38" s="513" t="s">
        <v>165</v>
      </c>
      <c r="AB38" s="513" t="s">
        <v>166</v>
      </c>
      <c r="AC38" s="513" t="s">
        <v>167</v>
      </c>
      <c r="AD38" s="513" t="s">
        <v>168</v>
      </c>
      <c r="AE38" s="513" t="s">
        <v>169</v>
      </c>
      <c r="AF38" s="513" t="s">
        <v>170</v>
      </c>
      <c r="AG38" s="513" t="s">
        <v>171</v>
      </c>
      <c r="AH38" s="513" t="s">
        <v>178</v>
      </c>
      <c r="AI38" s="513" t="s">
        <v>179</v>
      </c>
      <c r="AJ38" s="514" t="s">
        <v>180</v>
      </c>
      <c r="AK38" s="498"/>
      <c r="AL38" s="498"/>
    </row>
    <row r="39" spans="1:40" ht="12.75">
      <c r="A39" s="515"/>
      <c r="B39" s="516" t="s">
        <v>19</v>
      </c>
      <c r="C39" s="885" t="s">
        <v>422</v>
      </c>
      <c r="D39" s="517"/>
      <c r="E39" s="518"/>
      <c r="F39" s="510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9"/>
      <c r="R39" s="512"/>
      <c r="S39" s="516" t="s">
        <v>19</v>
      </c>
      <c r="T39" s="885" t="s">
        <v>422</v>
      </c>
      <c r="U39" s="1066"/>
      <c r="V39" s="1066"/>
      <c r="W39" s="1066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1062"/>
      <c r="AK39" s="886"/>
      <c r="AL39" s="886"/>
      <c r="AM39" s="886"/>
      <c r="AN39" s="886"/>
    </row>
    <row r="40" spans="1:40" ht="12.75">
      <c r="A40" s="504"/>
      <c r="B40" s="887">
        <v>1</v>
      </c>
      <c r="C40" s="888" t="s">
        <v>423</v>
      </c>
      <c r="D40" s="889" t="s">
        <v>424</v>
      </c>
      <c r="E40" s="890">
        <f>SUM(E41:E43)</f>
        <v>0</v>
      </c>
      <c r="F40" s="890">
        <f aca="true" t="shared" si="0" ref="F40:Q40">SUM(F41:F43)</f>
        <v>0</v>
      </c>
      <c r="G40" s="890">
        <f t="shared" si="0"/>
        <v>0</v>
      </c>
      <c r="H40" s="890">
        <f t="shared" si="0"/>
        <v>0</v>
      </c>
      <c r="I40" s="890">
        <f t="shared" si="0"/>
        <v>0</v>
      </c>
      <c r="J40" s="890">
        <f t="shared" si="0"/>
        <v>0</v>
      </c>
      <c r="K40" s="890">
        <f t="shared" si="0"/>
        <v>0</v>
      </c>
      <c r="L40" s="890">
        <f t="shared" si="0"/>
        <v>0</v>
      </c>
      <c r="M40" s="890">
        <f t="shared" si="0"/>
        <v>0</v>
      </c>
      <c r="N40" s="890">
        <f t="shared" si="0"/>
        <v>0</v>
      </c>
      <c r="O40" s="890">
        <f t="shared" si="0"/>
        <v>0</v>
      </c>
      <c r="P40" s="890">
        <f t="shared" si="0"/>
        <v>0</v>
      </c>
      <c r="Q40" s="891">
        <f t="shared" si="0"/>
        <v>0</v>
      </c>
      <c r="S40" s="887">
        <v>1</v>
      </c>
      <c r="T40" s="888" t="s">
        <v>423</v>
      </c>
      <c r="U40" s="958"/>
      <c r="V40" s="958"/>
      <c r="W40" s="958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3"/>
      <c r="AK40" s="886"/>
      <c r="AL40" s="886"/>
      <c r="AM40" s="886"/>
      <c r="AN40" s="886"/>
    </row>
    <row r="41" spans="1:40" ht="12.75">
      <c r="A41" s="504"/>
      <c r="B41" s="887" t="s">
        <v>46</v>
      </c>
      <c r="C41" s="892" t="s">
        <v>425</v>
      </c>
      <c r="D41" s="564" t="s">
        <v>424</v>
      </c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4">
        <f aca="true" t="shared" si="1" ref="Q41:Q48">SUM(E41:P41)</f>
        <v>0</v>
      </c>
      <c r="S41" s="887" t="s">
        <v>46</v>
      </c>
      <c r="T41" s="892" t="s">
        <v>425</v>
      </c>
      <c r="U41" s="958"/>
      <c r="V41" s="958"/>
      <c r="W41" s="958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3"/>
      <c r="AK41" s="886"/>
      <c r="AL41" s="886"/>
      <c r="AM41" s="886"/>
      <c r="AN41" s="886"/>
    </row>
    <row r="42" spans="1:40" ht="12.75">
      <c r="A42" s="504"/>
      <c r="B42" s="887" t="s">
        <v>47</v>
      </c>
      <c r="C42" s="892" t="s">
        <v>426</v>
      </c>
      <c r="D42" s="564" t="s">
        <v>424</v>
      </c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4">
        <f t="shared" si="1"/>
        <v>0</v>
      </c>
      <c r="S42" s="887" t="s">
        <v>47</v>
      </c>
      <c r="T42" s="892" t="s">
        <v>426</v>
      </c>
      <c r="U42" s="958"/>
      <c r="V42" s="958"/>
      <c r="W42" s="958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3"/>
      <c r="AK42" s="886"/>
      <c r="AL42" s="886"/>
      <c r="AM42" s="886"/>
      <c r="AN42" s="886"/>
    </row>
    <row r="43" spans="1:40" ht="12.75">
      <c r="A43" s="504"/>
      <c r="B43" s="887" t="s">
        <v>48</v>
      </c>
      <c r="C43" s="892" t="s">
        <v>427</v>
      </c>
      <c r="D43" s="564" t="s">
        <v>424</v>
      </c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  <c r="Q43" s="896">
        <f t="shared" si="1"/>
        <v>0</v>
      </c>
      <c r="S43" s="887" t="s">
        <v>48</v>
      </c>
      <c r="T43" s="892" t="s">
        <v>427</v>
      </c>
      <c r="U43" s="959"/>
      <c r="V43" s="959"/>
      <c r="W43" s="959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3"/>
      <c r="AK43" s="886"/>
      <c r="AL43" s="886"/>
      <c r="AM43" s="886"/>
      <c r="AN43" s="886"/>
    </row>
    <row r="44" spans="1:36" ht="12.75">
      <c r="A44" s="504"/>
      <c r="B44" s="897" t="s">
        <v>20</v>
      </c>
      <c r="C44" s="898" t="s">
        <v>428</v>
      </c>
      <c r="D44" s="899"/>
      <c r="E44" s="524">
        <f>+E45+E46+E47+E48+E50</f>
        <v>0</v>
      </c>
      <c r="F44" s="524">
        <f aca="true" t="shared" si="2" ref="F44:P44">+F45+F46+F47+F48+F50</f>
        <v>0</v>
      </c>
      <c r="G44" s="524">
        <f t="shared" si="2"/>
        <v>0</v>
      </c>
      <c r="H44" s="524">
        <f t="shared" si="2"/>
        <v>0</v>
      </c>
      <c r="I44" s="524">
        <f t="shared" si="2"/>
        <v>0</v>
      </c>
      <c r="J44" s="524">
        <f t="shared" si="2"/>
        <v>0</v>
      </c>
      <c r="K44" s="524">
        <f t="shared" si="2"/>
        <v>0</v>
      </c>
      <c r="L44" s="524">
        <f t="shared" si="2"/>
        <v>0</v>
      </c>
      <c r="M44" s="524">
        <f t="shared" si="2"/>
        <v>0</v>
      </c>
      <c r="N44" s="524">
        <f t="shared" si="2"/>
        <v>0</v>
      </c>
      <c r="O44" s="524">
        <f t="shared" si="2"/>
        <v>0</v>
      </c>
      <c r="P44" s="524">
        <f t="shared" si="2"/>
        <v>0</v>
      </c>
      <c r="Q44" s="900">
        <f t="shared" si="1"/>
        <v>0</v>
      </c>
      <c r="S44" s="897" t="s">
        <v>20</v>
      </c>
      <c r="T44" s="898" t="s">
        <v>428</v>
      </c>
      <c r="U44" s="960"/>
      <c r="V44" s="960"/>
      <c r="W44" s="960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1"/>
    </row>
    <row r="45" spans="1:36" ht="12.75">
      <c r="A45" s="504"/>
      <c r="B45" s="901">
        <v>1</v>
      </c>
      <c r="C45" s="902" t="s">
        <v>429</v>
      </c>
      <c r="D45" s="903" t="s">
        <v>424</v>
      </c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904">
        <f t="shared" si="1"/>
        <v>0</v>
      </c>
      <c r="S45" s="901">
        <v>1</v>
      </c>
      <c r="T45" s="902" t="s">
        <v>429</v>
      </c>
      <c r="U45" s="960"/>
      <c r="V45" s="960"/>
      <c r="W45" s="960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8"/>
    </row>
    <row r="46" spans="1:37" ht="12.75">
      <c r="A46" s="504"/>
      <c r="B46" s="905">
        <v>2</v>
      </c>
      <c r="C46" s="906" t="s">
        <v>430</v>
      </c>
      <c r="D46" s="564" t="s">
        <v>424</v>
      </c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907">
        <f t="shared" si="1"/>
        <v>0</v>
      </c>
      <c r="S46" s="905">
        <v>2</v>
      </c>
      <c r="T46" s="906" t="s">
        <v>430</v>
      </c>
      <c r="U46" s="960"/>
      <c r="V46" s="960"/>
      <c r="W46" s="96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3"/>
      <c r="AK46" s="504"/>
    </row>
    <row r="47" spans="1:36" ht="12.75">
      <c r="A47" s="504"/>
      <c r="B47" s="887" t="s">
        <v>2</v>
      </c>
      <c r="C47" s="892" t="s">
        <v>431</v>
      </c>
      <c r="D47" s="564" t="s">
        <v>424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907">
        <f t="shared" si="1"/>
        <v>0</v>
      </c>
      <c r="S47" s="887" t="s">
        <v>2</v>
      </c>
      <c r="T47" s="892" t="s">
        <v>431</v>
      </c>
      <c r="U47" s="960"/>
      <c r="V47" s="960"/>
      <c r="W47" s="960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3"/>
    </row>
    <row r="48" spans="1:37" ht="12.75">
      <c r="A48" s="504"/>
      <c r="B48" s="908">
        <v>4</v>
      </c>
      <c r="C48" s="909" t="s">
        <v>432</v>
      </c>
      <c r="D48" s="564" t="s">
        <v>424</v>
      </c>
      <c r="E48" s="530">
        <f>+E40-E50-E47-E46-E45</f>
        <v>0</v>
      </c>
      <c r="F48" s="531">
        <f aca="true" t="shared" si="3" ref="F48:P48">+F40-F50-F47-F46-F45</f>
        <v>0</v>
      </c>
      <c r="G48" s="531">
        <f t="shared" si="3"/>
        <v>0</v>
      </c>
      <c r="H48" s="531">
        <f t="shared" si="3"/>
        <v>0</v>
      </c>
      <c r="I48" s="531">
        <f t="shared" si="3"/>
        <v>0</v>
      </c>
      <c r="J48" s="531">
        <f t="shared" si="3"/>
        <v>0</v>
      </c>
      <c r="K48" s="531">
        <f t="shared" si="3"/>
        <v>0</v>
      </c>
      <c r="L48" s="531">
        <f t="shared" si="3"/>
        <v>0</v>
      </c>
      <c r="M48" s="531">
        <f t="shared" si="3"/>
        <v>0</v>
      </c>
      <c r="N48" s="531">
        <f t="shared" si="3"/>
        <v>0</v>
      </c>
      <c r="O48" s="531">
        <f t="shared" si="3"/>
        <v>0</v>
      </c>
      <c r="P48" s="531">
        <f t="shared" si="3"/>
        <v>0</v>
      </c>
      <c r="Q48" s="907">
        <f t="shared" si="1"/>
        <v>0</v>
      </c>
      <c r="S48" s="908">
        <v>4</v>
      </c>
      <c r="T48" s="909" t="s">
        <v>432</v>
      </c>
      <c r="U48" s="958"/>
      <c r="V48" s="958"/>
      <c r="W48" s="958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  <c r="AH48" s="520"/>
      <c r="AI48" s="520"/>
      <c r="AJ48" s="523"/>
      <c r="AK48" s="504"/>
    </row>
    <row r="49" spans="1:37" ht="12.75">
      <c r="A49" s="504"/>
      <c r="B49" s="910"/>
      <c r="C49" s="911" t="s">
        <v>433</v>
      </c>
      <c r="D49" s="912" t="s">
        <v>147</v>
      </c>
      <c r="E49" s="532">
        <f>IF(E40=0,,E48/E40*100)</f>
        <v>0</v>
      </c>
      <c r="F49" s="532">
        <f aca="true" t="shared" si="4" ref="F49:Q49">IF(F40=0,,F48/F40*100)</f>
        <v>0</v>
      </c>
      <c r="G49" s="532">
        <f t="shared" si="4"/>
        <v>0</v>
      </c>
      <c r="H49" s="532">
        <f t="shared" si="4"/>
        <v>0</v>
      </c>
      <c r="I49" s="532">
        <f t="shared" si="4"/>
        <v>0</v>
      </c>
      <c r="J49" s="532">
        <f t="shared" si="4"/>
        <v>0</v>
      </c>
      <c r="K49" s="532">
        <f t="shared" si="4"/>
        <v>0</v>
      </c>
      <c r="L49" s="532">
        <f t="shared" si="4"/>
        <v>0</v>
      </c>
      <c r="M49" s="532">
        <f t="shared" si="4"/>
        <v>0</v>
      </c>
      <c r="N49" s="532">
        <f t="shared" si="4"/>
        <v>0</v>
      </c>
      <c r="O49" s="532">
        <f t="shared" si="4"/>
        <v>0</v>
      </c>
      <c r="P49" s="532">
        <f t="shared" si="4"/>
        <v>0</v>
      </c>
      <c r="Q49" s="913">
        <f t="shared" si="4"/>
        <v>0</v>
      </c>
      <c r="S49" s="910"/>
      <c r="T49" s="911" t="s">
        <v>433</v>
      </c>
      <c r="U49" s="958"/>
      <c r="V49" s="958"/>
      <c r="W49" s="958"/>
      <c r="X49" s="520"/>
      <c r="Y49" s="520"/>
      <c r="Z49" s="520"/>
      <c r="AA49" s="520"/>
      <c r="AB49" s="520"/>
      <c r="AC49" s="520"/>
      <c r="AD49" s="520"/>
      <c r="AE49" s="520"/>
      <c r="AF49" s="520"/>
      <c r="AG49" s="520"/>
      <c r="AH49" s="520"/>
      <c r="AI49" s="520"/>
      <c r="AJ49" s="523"/>
      <c r="AK49" s="504"/>
    </row>
    <row r="50" spans="1:37" ht="12.75">
      <c r="A50" s="504"/>
      <c r="B50" s="516">
        <v>5</v>
      </c>
      <c r="C50" s="533" t="s">
        <v>434</v>
      </c>
      <c r="D50" s="534" t="s">
        <v>424</v>
      </c>
      <c r="E50" s="535">
        <f>+E55+E65+E75+E82+E86+E96</f>
        <v>0</v>
      </c>
      <c r="F50" s="535">
        <f aca="true" t="shared" si="5" ref="F50:P50">+F55+F65+F75+F82+F86+F96</f>
        <v>0</v>
      </c>
      <c r="G50" s="535">
        <f t="shared" si="5"/>
        <v>0</v>
      </c>
      <c r="H50" s="535">
        <f t="shared" si="5"/>
        <v>0</v>
      </c>
      <c r="I50" s="535">
        <f t="shared" si="5"/>
        <v>0</v>
      </c>
      <c r="J50" s="535">
        <f t="shared" si="5"/>
        <v>0</v>
      </c>
      <c r="K50" s="535">
        <f t="shared" si="5"/>
        <v>0</v>
      </c>
      <c r="L50" s="535">
        <f t="shared" si="5"/>
        <v>0</v>
      </c>
      <c r="M50" s="535">
        <f t="shared" si="5"/>
        <v>0</v>
      </c>
      <c r="N50" s="535">
        <f t="shared" si="5"/>
        <v>0</v>
      </c>
      <c r="O50" s="535">
        <f t="shared" si="5"/>
        <v>0</v>
      </c>
      <c r="P50" s="535">
        <f t="shared" si="5"/>
        <v>0</v>
      </c>
      <c r="Q50" s="536">
        <f>SUM(E50:P50)</f>
        <v>0</v>
      </c>
      <c r="S50" s="516">
        <v>5</v>
      </c>
      <c r="T50" s="533" t="s">
        <v>434</v>
      </c>
      <c r="U50" s="958"/>
      <c r="V50" s="958"/>
      <c r="W50" s="958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23"/>
      <c r="AK50" s="504"/>
    </row>
    <row r="51" spans="1:37" ht="12.75">
      <c r="A51" s="504"/>
      <c r="B51" s="538"/>
      <c r="C51" s="539" t="s">
        <v>435</v>
      </c>
      <c r="D51" s="534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1"/>
      <c r="S51" s="538"/>
      <c r="T51" s="539" t="s">
        <v>435</v>
      </c>
      <c r="U51" s="958"/>
      <c r="V51" s="958"/>
      <c r="W51" s="958"/>
      <c r="X51" s="542">
        <f>+X52+X55+X58</f>
        <v>0</v>
      </c>
      <c r="Y51" s="542">
        <f>+Y52+Y55+Y58</f>
        <v>0</v>
      </c>
      <c r="Z51" s="542">
        <f>+Z52+Z55+Z58</f>
        <v>0</v>
      </c>
      <c r="AA51" s="542">
        <f aca="true" t="shared" si="6" ref="AA51:AI51">+AA52+AA55+AA58</f>
        <v>0</v>
      </c>
      <c r="AB51" s="542">
        <f t="shared" si="6"/>
        <v>0</v>
      </c>
      <c r="AC51" s="542">
        <f t="shared" si="6"/>
        <v>0</v>
      </c>
      <c r="AD51" s="542">
        <f t="shared" si="6"/>
        <v>0</v>
      </c>
      <c r="AE51" s="542">
        <f t="shared" si="6"/>
        <v>0</v>
      </c>
      <c r="AF51" s="542">
        <f t="shared" si="6"/>
        <v>0</v>
      </c>
      <c r="AG51" s="542">
        <f t="shared" si="6"/>
        <v>0</v>
      </c>
      <c r="AH51" s="542">
        <f t="shared" si="6"/>
        <v>0</v>
      </c>
      <c r="AI51" s="542">
        <f t="shared" si="6"/>
        <v>0</v>
      </c>
      <c r="AJ51" s="543">
        <f>SUM(X51:AI51)</f>
        <v>0</v>
      </c>
      <c r="AK51" s="504"/>
    </row>
    <row r="52" spans="1:37" ht="12.75">
      <c r="A52" s="504"/>
      <c r="B52" s="914" t="s">
        <v>0</v>
      </c>
      <c r="C52" s="915" t="s">
        <v>436</v>
      </c>
      <c r="D52" s="889" t="s">
        <v>437</v>
      </c>
      <c r="E52" s="890">
        <f aca="true" t="shared" si="7" ref="E52:P52">+E53+E54</f>
        <v>0</v>
      </c>
      <c r="F52" s="890">
        <f t="shared" si="7"/>
        <v>0</v>
      </c>
      <c r="G52" s="890">
        <f t="shared" si="7"/>
        <v>0</v>
      </c>
      <c r="H52" s="890">
        <f t="shared" si="7"/>
        <v>0</v>
      </c>
      <c r="I52" s="890">
        <f t="shared" si="7"/>
        <v>0</v>
      </c>
      <c r="J52" s="890">
        <f t="shared" si="7"/>
        <v>0</v>
      </c>
      <c r="K52" s="890">
        <f t="shared" si="7"/>
        <v>0</v>
      </c>
      <c r="L52" s="890">
        <f t="shared" si="7"/>
        <v>0</v>
      </c>
      <c r="M52" s="890">
        <f t="shared" si="7"/>
        <v>0</v>
      </c>
      <c r="N52" s="890">
        <f>+N53+N54</f>
        <v>0</v>
      </c>
      <c r="O52" s="890">
        <f>+O53+O54</f>
        <v>0</v>
      </c>
      <c r="P52" s="890">
        <f t="shared" si="7"/>
        <v>0</v>
      </c>
      <c r="Q52" s="891">
        <f aca="true" t="shared" si="8" ref="Q52:Q60">SUM(E52:P52)</f>
        <v>0</v>
      </c>
      <c r="R52" s="504"/>
      <c r="S52" s="914" t="s">
        <v>0</v>
      </c>
      <c r="T52" s="915" t="s">
        <v>436</v>
      </c>
      <c r="U52" s="961"/>
      <c r="V52" s="961"/>
      <c r="W52" s="961"/>
      <c r="X52" s="522">
        <f>SUM(X53:X54)</f>
        <v>0</v>
      </c>
      <c r="Y52" s="522">
        <f>SUM(Y53:Y54)</f>
        <v>0</v>
      </c>
      <c r="Z52" s="522">
        <f>SUM(Z53:Z54)</f>
        <v>0</v>
      </c>
      <c r="AA52" s="522">
        <f aca="true" t="shared" si="9" ref="AA52:AI52">SUM(AA53:AA54)</f>
        <v>0</v>
      </c>
      <c r="AB52" s="522">
        <f t="shared" si="9"/>
        <v>0</v>
      </c>
      <c r="AC52" s="522">
        <f t="shared" si="9"/>
        <v>0</v>
      </c>
      <c r="AD52" s="522">
        <f t="shared" si="9"/>
        <v>0</v>
      </c>
      <c r="AE52" s="522">
        <f t="shared" si="9"/>
        <v>0</v>
      </c>
      <c r="AF52" s="522">
        <f t="shared" si="9"/>
        <v>0</v>
      </c>
      <c r="AG52" s="522">
        <f t="shared" si="9"/>
        <v>0</v>
      </c>
      <c r="AH52" s="522">
        <f t="shared" si="9"/>
        <v>0</v>
      </c>
      <c r="AI52" s="522">
        <f t="shared" si="9"/>
        <v>0</v>
      </c>
      <c r="AJ52" s="523">
        <f>SUM(X52:AI52)</f>
        <v>0</v>
      </c>
      <c r="AK52" s="504"/>
    </row>
    <row r="53" spans="1:37" ht="12.75">
      <c r="A53" s="504"/>
      <c r="B53" s="916" t="s">
        <v>46</v>
      </c>
      <c r="C53" s="917" t="s">
        <v>438</v>
      </c>
      <c r="D53" s="564" t="s">
        <v>437</v>
      </c>
      <c r="E53" s="893"/>
      <c r="F53" s="893"/>
      <c r="G53" s="893"/>
      <c r="H53" s="893"/>
      <c r="I53" s="893"/>
      <c r="J53" s="893"/>
      <c r="K53" s="893"/>
      <c r="L53" s="893"/>
      <c r="M53" s="893"/>
      <c r="N53" s="893"/>
      <c r="O53" s="893"/>
      <c r="P53" s="893"/>
      <c r="Q53" s="894">
        <f t="shared" si="8"/>
        <v>0</v>
      </c>
      <c r="S53" s="916" t="s">
        <v>46</v>
      </c>
      <c r="T53" s="917" t="s">
        <v>438</v>
      </c>
      <c r="U53" s="544"/>
      <c r="V53" s="544"/>
      <c r="W53" s="544"/>
      <c r="X53" s="520">
        <f aca="true" t="shared" si="10" ref="X53:AI54">+E53*$U53</f>
        <v>0</v>
      </c>
      <c r="Y53" s="520">
        <f t="shared" si="10"/>
        <v>0</v>
      </c>
      <c r="Z53" s="520">
        <f t="shared" si="10"/>
        <v>0</v>
      </c>
      <c r="AA53" s="520">
        <f t="shared" si="10"/>
        <v>0</v>
      </c>
      <c r="AB53" s="520">
        <f t="shared" si="10"/>
        <v>0</v>
      </c>
      <c r="AC53" s="520">
        <f t="shared" si="10"/>
        <v>0</v>
      </c>
      <c r="AD53" s="520">
        <f t="shared" si="10"/>
        <v>0</v>
      </c>
      <c r="AE53" s="520">
        <f t="shared" si="10"/>
        <v>0</v>
      </c>
      <c r="AF53" s="520">
        <f t="shared" si="10"/>
        <v>0</v>
      </c>
      <c r="AG53" s="520">
        <f t="shared" si="10"/>
        <v>0</v>
      </c>
      <c r="AH53" s="520">
        <f t="shared" si="10"/>
        <v>0</v>
      </c>
      <c r="AI53" s="520">
        <f t="shared" si="10"/>
        <v>0</v>
      </c>
      <c r="AJ53" s="523">
        <f>SUM(X53:AI53)</f>
        <v>0</v>
      </c>
      <c r="AK53" s="504"/>
    </row>
    <row r="54" spans="1:37" ht="12.75">
      <c r="A54" s="504"/>
      <c r="B54" s="916" t="s">
        <v>47</v>
      </c>
      <c r="C54" s="917" t="s">
        <v>439</v>
      </c>
      <c r="D54" s="564" t="s">
        <v>437</v>
      </c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4">
        <f t="shared" si="8"/>
        <v>0</v>
      </c>
      <c r="S54" s="916" t="s">
        <v>47</v>
      </c>
      <c r="T54" s="917" t="s">
        <v>439</v>
      </c>
      <c r="U54" s="544"/>
      <c r="V54" s="544"/>
      <c r="W54" s="544"/>
      <c r="X54" s="520">
        <f t="shared" si="10"/>
        <v>0</v>
      </c>
      <c r="Y54" s="520">
        <f t="shared" si="10"/>
        <v>0</v>
      </c>
      <c r="Z54" s="520">
        <f t="shared" si="10"/>
        <v>0</v>
      </c>
      <c r="AA54" s="520">
        <f t="shared" si="10"/>
        <v>0</v>
      </c>
      <c r="AB54" s="520">
        <f t="shared" si="10"/>
        <v>0</v>
      </c>
      <c r="AC54" s="520">
        <f t="shared" si="10"/>
        <v>0</v>
      </c>
      <c r="AD54" s="520">
        <f t="shared" si="10"/>
        <v>0</v>
      </c>
      <c r="AE54" s="520">
        <f t="shared" si="10"/>
        <v>0</v>
      </c>
      <c r="AF54" s="520">
        <f t="shared" si="10"/>
        <v>0</v>
      </c>
      <c r="AG54" s="520">
        <f t="shared" si="10"/>
        <v>0</v>
      </c>
      <c r="AH54" s="520">
        <f t="shared" si="10"/>
        <v>0</v>
      </c>
      <c r="AI54" s="520">
        <f t="shared" si="10"/>
        <v>0</v>
      </c>
      <c r="AJ54" s="523">
        <f aca="true" t="shared" si="11" ref="AJ54:AJ81">SUM(X54:AI54)</f>
        <v>0</v>
      </c>
      <c r="AK54" s="504"/>
    </row>
    <row r="55" spans="1:37" ht="12.75">
      <c r="A55" s="504"/>
      <c r="B55" s="916" t="s">
        <v>1</v>
      </c>
      <c r="C55" s="917" t="s">
        <v>440</v>
      </c>
      <c r="D55" s="564" t="s">
        <v>424</v>
      </c>
      <c r="E55" s="918">
        <f aca="true" t="shared" si="12" ref="E55:P55">E56+E57</f>
        <v>0</v>
      </c>
      <c r="F55" s="918">
        <f t="shared" si="12"/>
        <v>0</v>
      </c>
      <c r="G55" s="918">
        <f t="shared" si="12"/>
        <v>0</v>
      </c>
      <c r="H55" s="918">
        <f t="shared" si="12"/>
        <v>0</v>
      </c>
      <c r="I55" s="918">
        <f t="shared" si="12"/>
        <v>0</v>
      </c>
      <c r="J55" s="918">
        <f t="shared" si="12"/>
        <v>0</v>
      </c>
      <c r="K55" s="918">
        <f t="shared" si="12"/>
        <v>0</v>
      </c>
      <c r="L55" s="918">
        <f t="shared" si="12"/>
        <v>0</v>
      </c>
      <c r="M55" s="918">
        <f t="shared" si="12"/>
        <v>0</v>
      </c>
      <c r="N55" s="918">
        <f>N56+N57</f>
        <v>0</v>
      </c>
      <c r="O55" s="918">
        <f>O56+O57</f>
        <v>0</v>
      </c>
      <c r="P55" s="918">
        <f t="shared" si="12"/>
        <v>0</v>
      </c>
      <c r="Q55" s="894">
        <f t="shared" si="8"/>
        <v>0</v>
      </c>
      <c r="R55" s="504"/>
      <c r="S55" s="916" t="s">
        <v>1</v>
      </c>
      <c r="T55" s="917" t="s">
        <v>440</v>
      </c>
      <c r="U55" s="962"/>
      <c r="V55" s="962"/>
      <c r="W55" s="962"/>
      <c r="X55" s="520">
        <f>+X56+X57</f>
        <v>0</v>
      </c>
      <c r="Y55" s="520">
        <f>+Y56+Y57</f>
        <v>0</v>
      </c>
      <c r="Z55" s="520">
        <f>+Z56+Z57</f>
        <v>0</v>
      </c>
      <c r="AA55" s="520">
        <f aca="true" t="shared" si="13" ref="AA55:AI55">+AA56+AA57</f>
        <v>0</v>
      </c>
      <c r="AB55" s="520">
        <f t="shared" si="13"/>
        <v>0</v>
      </c>
      <c r="AC55" s="520">
        <f t="shared" si="13"/>
        <v>0</v>
      </c>
      <c r="AD55" s="520">
        <f t="shared" si="13"/>
        <v>0</v>
      </c>
      <c r="AE55" s="520">
        <f t="shared" si="13"/>
        <v>0</v>
      </c>
      <c r="AF55" s="520">
        <f t="shared" si="13"/>
        <v>0</v>
      </c>
      <c r="AG55" s="520">
        <f t="shared" si="13"/>
        <v>0</v>
      </c>
      <c r="AH55" s="520">
        <f t="shared" si="13"/>
        <v>0</v>
      </c>
      <c r="AI55" s="520">
        <f t="shared" si="13"/>
        <v>0</v>
      </c>
      <c r="AJ55" s="523">
        <f t="shared" si="11"/>
        <v>0</v>
      </c>
      <c r="AK55" s="504"/>
    </row>
    <row r="56" spans="1:37" ht="12.75">
      <c r="A56" s="504"/>
      <c r="B56" s="916" t="s">
        <v>49</v>
      </c>
      <c r="C56" s="919" t="s">
        <v>441</v>
      </c>
      <c r="D56" s="564" t="s">
        <v>424</v>
      </c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4">
        <f t="shared" si="8"/>
        <v>0</v>
      </c>
      <c r="S56" s="916" t="s">
        <v>49</v>
      </c>
      <c r="T56" s="919" t="s">
        <v>441</v>
      </c>
      <c r="U56" s="544"/>
      <c r="V56" s="544"/>
      <c r="W56" s="544"/>
      <c r="X56" s="520">
        <f aca="true" t="shared" si="14" ref="X56:AI57">+E56*$U56</f>
        <v>0</v>
      </c>
      <c r="Y56" s="520">
        <f t="shared" si="14"/>
        <v>0</v>
      </c>
      <c r="Z56" s="520">
        <f t="shared" si="14"/>
        <v>0</v>
      </c>
      <c r="AA56" s="520">
        <f t="shared" si="14"/>
        <v>0</v>
      </c>
      <c r="AB56" s="520">
        <f t="shared" si="14"/>
        <v>0</v>
      </c>
      <c r="AC56" s="520">
        <f t="shared" si="14"/>
        <v>0</v>
      </c>
      <c r="AD56" s="520">
        <f t="shared" si="14"/>
        <v>0</v>
      </c>
      <c r="AE56" s="520">
        <f t="shared" si="14"/>
        <v>0</v>
      </c>
      <c r="AF56" s="520">
        <f t="shared" si="14"/>
        <v>0</v>
      </c>
      <c r="AG56" s="520">
        <f t="shared" si="14"/>
        <v>0</v>
      </c>
      <c r="AH56" s="520">
        <f t="shared" si="14"/>
        <v>0</v>
      </c>
      <c r="AI56" s="520">
        <f t="shared" si="14"/>
        <v>0</v>
      </c>
      <c r="AJ56" s="523">
        <f t="shared" si="11"/>
        <v>0</v>
      </c>
      <c r="AK56" s="504"/>
    </row>
    <row r="57" spans="1:37" ht="12.75">
      <c r="A57" s="504"/>
      <c r="B57" s="916" t="s">
        <v>50</v>
      </c>
      <c r="C57" s="919" t="s">
        <v>442</v>
      </c>
      <c r="D57" s="564" t="s">
        <v>424</v>
      </c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4">
        <f t="shared" si="8"/>
        <v>0</v>
      </c>
      <c r="S57" s="916" t="s">
        <v>50</v>
      </c>
      <c r="T57" s="919" t="s">
        <v>442</v>
      </c>
      <c r="U57" s="544"/>
      <c r="V57" s="544"/>
      <c r="W57" s="544"/>
      <c r="X57" s="520">
        <f t="shared" si="14"/>
        <v>0</v>
      </c>
      <c r="Y57" s="520">
        <f t="shared" si="14"/>
        <v>0</v>
      </c>
      <c r="Z57" s="520">
        <f t="shared" si="14"/>
        <v>0</v>
      </c>
      <c r="AA57" s="520">
        <f t="shared" si="14"/>
        <v>0</v>
      </c>
      <c r="AB57" s="520">
        <f t="shared" si="14"/>
        <v>0</v>
      </c>
      <c r="AC57" s="520">
        <f t="shared" si="14"/>
        <v>0</v>
      </c>
      <c r="AD57" s="520">
        <f t="shared" si="14"/>
        <v>0</v>
      </c>
      <c r="AE57" s="520">
        <f t="shared" si="14"/>
        <v>0</v>
      </c>
      <c r="AF57" s="520">
        <f t="shared" si="14"/>
        <v>0</v>
      </c>
      <c r="AG57" s="520">
        <f t="shared" si="14"/>
        <v>0</v>
      </c>
      <c r="AH57" s="520">
        <f t="shared" si="14"/>
        <v>0</v>
      </c>
      <c r="AI57" s="520">
        <f t="shared" si="14"/>
        <v>0</v>
      </c>
      <c r="AJ57" s="523">
        <f t="shared" si="11"/>
        <v>0</v>
      </c>
      <c r="AK57" s="504"/>
    </row>
    <row r="58" spans="1:36" ht="12.75">
      <c r="A58" s="504"/>
      <c r="B58" s="649" t="s">
        <v>2</v>
      </c>
      <c r="C58" s="920" t="s">
        <v>443</v>
      </c>
      <c r="D58" s="921" t="s">
        <v>444</v>
      </c>
      <c r="E58" s="918">
        <f aca="true" t="shared" si="15" ref="E58:P58">E59+E60</f>
        <v>0</v>
      </c>
      <c r="F58" s="918">
        <f t="shared" si="15"/>
        <v>0</v>
      </c>
      <c r="G58" s="918">
        <f t="shared" si="15"/>
        <v>0</v>
      </c>
      <c r="H58" s="918">
        <f t="shared" si="15"/>
        <v>0</v>
      </c>
      <c r="I58" s="918">
        <f t="shared" si="15"/>
        <v>0</v>
      </c>
      <c r="J58" s="918">
        <f t="shared" si="15"/>
        <v>0</v>
      </c>
      <c r="K58" s="918">
        <f t="shared" si="15"/>
        <v>0</v>
      </c>
      <c r="L58" s="918">
        <f t="shared" si="15"/>
        <v>0</v>
      </c>
      <c r="M58" s="918">
        <f t="shared" si="15"/>
        <v>0</v>
      </c>
      <c r="N58" s="918">
        <f>N59+N60</f>
        <v>0</v>
      </c>
      <c r="O58" s="918">
        <f>O59+O60</f>
        <v>0</v>
      </c>
      <c r="P58" s="918">
        <f t="shared" si="15"/>
        <v>0</v>
      </c>
      <c r="Q58" s="922">
        <f t="shared" si="8"/>
        <v>0</v>
      </c>
      <c r="S58" s="649" t="s">
        <v>2</v>
      </c>
      <c r="T58" s="920" t="s">
        <v>443</v>
      </c>
      <c r="U58" s="962"/>
      <c r="V58" s="962"/>
      <c r="W58" s="962"/>
      <c r="X58" s="537">
        <f>+X59+X60</f>
        <v>0</v>
      </c>
      <c r="Y58" s="537">
        <f>+Y59+Y60</f>
        <v>0</v>
      </c>
      <c r="Z58" s="537">
        <f>+Z59+Z60</f>
        <v>0</v>
      </c>
      <c r="AA58" s="537">
        <f aca="true" t="shared" si="16" ref="AA58:AI58">+AA59+AA60</f>
        <v>0</v>
      </c>
      <c r="AB58" s="537">
        <f t="shared" si="16"/>
        <v>0</v>
      </c>
      <c r="AC58" s="537">
        <f t="shared" si="16"/>
        <v>0</v>
      </c>
      <c r="AD58" s="537">
        <f t="shared" si="16"/>
        <v>0</v>
      </c>
      <c r="AE58" s="537">
        <f t="shared" si="16"/>
        <v>0</v>
      </c>
      <c r="AF58" s="537">
        <f t="shared" si="16"/>
        <v>0</v>
      </c>
      <c r="AG58" s="537">
        <f t="shared" si="16"/>
        <v>0</v>
      </c>
      <c r="AH58" s="537">
        <f t="shared" si="16"/>
        <v>0</v>
      </c>
      <c r="AI58" s="537">
        <f t="shared" si="16"/>
        <v>0</v>
      </c>
      <c r="AJ58" s="523">
        <f t="shared" si="11"/>
        <v>0</v>
      </c>
    </row>
    <row r="59" spans="1:37" ht="12.75">
      <c r="A59" s="504"/>
      <c r="B59" s="916" t="s">
        <v>53</v>
      </c>
      <c r="C59" s="923" t="s">
        <v>604</v>
      </c>
      <c r="D59" s="921" t="s">
        <v>444</v>
      </c>
      <c r="E59" s="893"/>
      <c r="F59" s="893"/>
      <c r="G59" s="893"/>
      <c r="H59" s="893"/>
      <c r="I59" s="893"/>
      <c r="J59" s="893"/>
      <c r="K59" s="893"/>
      <c r="L59" s="893"/>
      <c r="M59" s="893"/>
      <c r="N59" s="893"/>
      <c r="O59" s="893"/>
      <c r="P59" s="893"/>
      <c r="Q59" s="894">
        <f t="shared" si="8"/>
        <v>0</v>
      </c>
      <c r="S59" s="916" t="s">
        <v>53</v>
      </c>
      <c r="T59" s="923" t="s">
        <v>604</v>
      </c>
      <c r="U59" s="544"/>
      <c r="V59" s="544"/>
      <c r="W59" s="544"/>
      <c r="X59" s="520">
        <f aca="true" t="shared" si="17" ref="X59:AI60">+E59*$U59</f>
        <v>0</v>
      </c>
      <c r="Y59" s="520">
        <f t="shared" si="17"/>
        <v>0</v>
      </c>
      <c r="Z59" s="520">
        <f t="shared" si="17"/>
        <v>0</v>
      </c>
      <c r="AA59" s="520">
        <f t="shared" si="17"/>
        <v>0</v>
      </c>
      <c r="AB59" s="520">
        <f t="shared" si="17"/>
        <v>0</v>
      </c>
      <c r="AC59" s="520">
        <f t="shared" si="17"/>
        <v>0</v>
      </c>
      <c r="AD59" s="520">
        <f t="shared" si="17"/>
        <v>0</v>
      </c>
      <c r="AE59" s="520">
        <f t="shared" si="17"/>
        <v>0</v>
      </c>
      <c r="AF59" s="520">
        <f t="shared" si="17"/>
        <v>0</v>
      </c>
      <c r="AG59" s="520">
        <f t="shared" si="17"/>
        <v>0</v>
      </c>
      <c r="AH59" s="520">
        <f t="shared" si="17"/>
        <v>0</v>
      </c>
      <c r="AI59" s="520">
        <f t="shared" si="17"/>
        <v>0</v>
      </c>
      <c r="AJ59" s="523">
        <f t="shared" si="11"/>
        <v>0</v>
      </c>
      <c r="AK59" s="504"/>
    </row>
    <row r="60" spans="1:37" ht="12.75">
      <c r="A60" s="504"/>
      <c r="B60" s="924" t="s">
        <v>54</v>
      </c>
      <c r="C60" s="925" t="s">
        <v>605</v>
      </c>
      <c r="D60" s="926" t="s">
        <v>444</v>
      </c>
      <c r="E60" s="927"/>
      <c r="F60" s="927"/>
      <c r="G60" s="927"/>
      <c r="H60" s="927"/>
      <c r="I60" s="927"/>
      <c r="J60" s="927"/>
      <c r="K60" s="927"/>
      <c r="L60" s="927"/>
      <c r="M60" s="927"/>
      <c r="N60" s="927"/>
      <c r="O60" s="927"/>
      <c r="P60" s="927"/>
      <c r="Q60" s="928">
        <f t="shared" si="8"/>
        <v>0</v>
      </c>
      <c r="S60" s="924" t="s">
        <v>54</v>
      </c>
      <c r="T60" s="925" t="s">
        <v>605</v>
      </c>
      <c r="U60" s="545"/>
      <c r="V60" s="545"/>
      <c r="W60" s="545"/>
      <c r="X60" s="520">
        <f t="shared" si="17"/>
        <v>0</v>
      </c>
      <c r="Y60" s="520">
        <f t="shared" si="17"/>
        <v>0</v>
      </c>
      <c r="Z60" s="520">
        <f t="shared" si="17"/>
        <v>0</v>
      </c>
      <c r="AA60" s="520">
        <f t="shared" si="17"/>
        <v>0</v>
      </c>
      <c r="AB60" s="520">
        <f t="shared" si="17"/>
        <v>0</v>
      </c>
      <c r="AC60" s="520">
        <f t="shared" si="17"/>
        <v>0</v>
      </c>
      <c r="AD60" s="520">
        <f t="shared" si="17"/>
        <v>0</v>
      </c>
      <c r="AE60" s="520">
        <f t="shared" si="17"/>
        <v>0</v>
      </c>
      <c r="AF60" s="520">
        <f t="shared" si="17"/>
        <v>0</v>
      </c>
      <c r="AG60" s="520">
        <f t="shared" si="17"/>
        <v>0</v>
      </c>
      <c r="AH60" s="520">
        <f t="shared" si="17"/>
        <v>0</v>
      </c>
      <c r="AI60" s="520">
        <f t="shared" si="17"/>
        <v>0</v>
      </c>
      <c r="AJ60" s="523">
        <f t="shared" si="11"/>
        <v>0</v>
      </c>
      <c r="AK60" s="504"/>
    </row>
    <row r="61" spans="1:37" ht="12.75">
      <c r="A61" s="504"/>
      <c r="B61" s="929"/>
      <c r="C61" s="930" t="s">
        <v>728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2"/>
      <c r="S61" s="929"/>
      <c r="T61" s="930" t="s">
        <v>445</v>
      </c>
      <c r="U61" s="964"/>
      <c r="V61" s="964"/>
      <c r="W61" s="964"/>
      <c r="X61" s="542">
        <f>+X62+X65+X68</f>
        <v>0</v>
      </c>
      <c r="Y61" s="542">
        <f>+Y62+Y65+Y68</f>
        <v>0</v>
      </c>
      <c r="Z61" s="542">
        <f>+Z62+Z65+Z68</f>
        <v>0</v>
      </c>
      <c r="AA61" s="542">
        <f aca="true" t="shared" si="18" ref="AA61:AI61">+AA62+AA65+AA68</f>
        <v>0</v>
      </c>
      <c r="AB61" s="542">
        <f t="shared" si="18"/>
        <v>0</v>
      </c>
      <c r="AC61" s="542">
        <f t="shared" si="18"/>
        <v>0</v>
      </c>
      <c r="AD61" s="542">
        <f t="shared" si="18"/>
        <v>0</v>
      </c>
      <c r="AE61" s="542">
        <f t="shared" si="18"/>
        <v>0</v>
      </c>
      <c r="AF61" s="542">
        <f t="shared" si="18"/>
        <v>0</v>
      </c>
      <c r="AG61" s="542">
        <f t="shared" si="18"/>
        <v>0</v>
      </c>
      <c r="AH61" s="542">
        <f t="shared" si="18"/>
        <v>0</v>
      </c>
      <c r="AI61" s="542">
        <f t="shared" si="18"/>
        <v>0</v>
      </c>
      <c r="AJ61" s="543">
        <f t="shared" si="11"/>
        <v>0</v>
      </c>
      <c r="AK61" s="504"/>
    </row>
    <row r="62" spans="1:37" ht="12.75">
      <c r="A62" s="504"/>
      <c r="B62" s="914" t="s">
        <v>0</v>
      </c>
      <c r="C62" s="915" t="s">
        <v>436</v>
      </c>
      <c r="D62" s="889" t="s">
        <v>437</v>
      </c>
      <c r="E62" s="890">
        <f aca="true" t="shared" si="19" ref="E62:P62">+E63+E64</f>
        <v>0</v>
      </c>
      <c r="F62" s="890">
        <f t="shared" si="19"/>
        <v>0</v>
      </c>
      <c r="G62" s="890">
        <f t="shared" si="19"/>
        <v>0</v>
      </c>
      <c r="H62" s="890">
        <f t="shared" si="19"/>
        <v>0</v>
      </c>
      <c r="I62" s="890">
        <f t="shared" si="19"/>
        <v>0</v>
      </c>
      <c r="J62" s="890">
        <f t="shared" si="19"/>
        <v>0</v>
      </c>
      <c r="K62" s="890">
        <f t="shared" si="19"/>
        <v>0</v>
      </c>
      <c r="L62" s="890">
        <f t="shared" si="19"/>
        <v>0</v>
      </c>
      <c r="M62" s="890">
        <f t="shared" si="19"/>
        <v>0</v>
      </c>
      <c r="N62" s="890">
        <f t="shared" si="19"/>
        <v>0</v>
      </c>
      <c r="O62" s="890">
        <f t="shared" si="19"/>
        <v>0</v>
      </c>
      <c r="P62" s="890">
        <f t="shared" si="19"/>
        <v>0</v>
      </c>
      <c r="Q62" s="891">
        <f aca="true" t="shared" si="20" ref="Q62:Q70">SUM(E62:P62)</f>
        <v>0</v>
      </c>
      <c r="S62" s="914" t="s">
        <v>0</v>
      </c>
      <c r="T62" s="915" t="s">
        <v>436</v>
      </c>
      <c r="U62" s="963"/>
      <c r="V62" s="963"/>
      <c r="W62" s="963"/>
      <c r="X62" s="522">
        <f>SUM(X63:X64)</f>
        <v>0</v>
      </c>
      <c r="Y62" s="522">
        <f>SUM(Y63:Y64)</f>
        <v>0</v>
      </c>
      <c r="Z62" s="522">
        <f>SUM(Z63:Z64)</f>
        <v>0</v>
      </c>
      <c r="AA62" s="522">
        <f aca="true" t="shared" si="21" ref="AA62:AI62">SUM(AA63:AA64)</f>
        <v>0</v>
      </c>
      <c r="AB62" s="522">
        <f t="shared" si="21"/>
        <v>0</v>
      </c>
      <c r="AC62" s="522">
        <f t="shared" si="21"/>
        <v>0</v>
      </c>
      <c r="AD62" s="522">
        <f t="shared" si="21"/>
        <v>0</v>
      </c>
      <c r="AE62" s="522">
        <f t="shared" si="21"/>
        <v>0</v>
      </c>
      <c r="AF62" s="522">
        <f t="shared" si="21"/>
        <v>0</v>
      </c>
      <c r="AG62" s="522">
        <f t="shared" si="21"/>
        <v>0</v>
      </c>
      <c r="AH62" s="522">
        <f t="shared" si="21"/>
        <v>0</v>
      </c>
      <c r="AI62" s="522">
        <f t="shared" si="21"/>
        <v>0</v>
      </c>
      <c r="AJ62" s="523">
        <f t="shared" si="11"/>
        <v>0</v>
      </c>
      <c r="AK62" s="504"/>
    </row>
    <row r="63" spans="1:37" ht="12.75">
      <c r="A63" s="504"/>
      <c r="B63" s="916" t="s">
        <v>46</v>
      </c>
      <c r="C63" s="917" t="s">
        <v>438</v>
      </c>
      <c r="D63" s="564" t="s">
        <v>437</v>
      </c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4">
        <f t="shared" si="20"/>
        <v>0</v>
      </c>
      <c r="S63" s="916" t="s">
        <v>46</v>
      </c>
      <c r="T63" s="917" t="s">
        <v>438</v>
      </c>
      <c r="U63" s="544"/>
      <c r="V63" s="544"/>
      <c r="W63" s="544"/>
      <c r="X63" s="520">
        <f aca="true" t="shared" si="22" ref="X63:AI64">+E63*$U63</f>
        <v>0</v>
      </c>
      <c r="Y63" s="520">
        <f t="shared" si="22"/>
        <v>0</v>
      </c>
      <c r="Z63" s="520">
        <f t="shared" si="22"/>
        <v>0</v>
      </c>
      <c r="AA63" s="520">
        <f t="shared" si="22"/>
        <v>0</v>
      </c>
      <c r="AB63" s="520">
        <f t="shared" si="22"/>
        <v>0</v>
      </c>
      <c r="AC63" s="520">
        <f t="shared" si="22"/>
        <v>0</v>
      </c>
      <c r="AD63" s="520">
        <f t="shared" si="22"/>
        <v>0</v>
      </c>
      <c r="AE63" s="520">
        <f t="shared" si="22"/>
        <v>0</v>
      </c>
      <c r="AF63" s="520">
        <f t="shared" si="22"/>
        <v>0</v>
      </c>
      <c r="AG63" s="520">
        <f t="shared" si="22"/>
        <v>0</v>
      </c>
      <c r="AH63" s="520">
        <f t="shared" si="22"/>
        <v>0</v>
      </c>
      <c r="AI63" s="520">
        <f t="shared" si="22"/>
        <v>0</v>
      </c>
      <c r="AJ63" s="523">
        <f t="shared" si="11"/>
        <v>0</v>
      </c>
      <c r="AK63" s="504"/>
    </row>
    <row r="64" spans="1:36" ht="12.75">
      <c r="A64" s="504"/>
      <c r="B64" s="916" t="s">
        <v>47</v>
      </c>
      <c r="C64" s="917" t="s">
        <v>439</v>
      </c>
      <c r="D64" s="564" t="s">
        <v>437</v>
      </c>
      <c r="E64" s="893"/>
      <c r="F64" s="893"/>
      <c r="G64" s="893"/>
      <c r="H64" s="893"/>
      <c r="I64" s="893"/>
      <c r="J64" s="893"/>
      <c r="K64" s="893"/>
      <c r="L64" s="893"/>
      <c r="M64" s="893"/>
      <c r="N64" s="893"/>
      <c r="O64" s="893"/>
      <c r="P64" s="893"/>
      <c r="Q64" s="894">
        <f t="shared" si="20"/>
        <v>0</v>
      </c>
      <c r="S64" s="916" t="s">
        <v>47</v>
      </c>
      <c r="T64" s="917" t="s">
        <v>439</v>
      </c>
      <c r="U64" s="544"/>
      <c r="V64" s="544"/>
      <c r="W64" s="544"/>
      <c r="X64" s="520">
        <f t="shared" si="22"/>
        <v>0</v>
      </c>
      <c r="Y64" s="520">
        <f t="shared" si="22"/>
        <v>0</v>
      </c>
      <c r="Z64" s="520">
        <f t="shared" si="22"/>
        <v>0</v>
      </c>
      <c r="AA64" s="520">
        <f t="shared" si="22"/>
        <v>0</v>
      </c>
      <c r="AB64" s="520">
        <f t="shared" si="22"/>
        <v>0</v>
      </c>
      <c r="AC64" s="520">
        <f t="shared" si="22"/>
        <v>0</v>
      </c>
      <c r="AD64" s="520">
        <f t="shared" si="22"/>
        <v>0</v>
      </c>
      <c r="AE64" s="520">
        <f t="shared" si="22"/>
        <v>0</v>
      </c>
      <c r="AF64" s="520">
        <f t="shared" si="22"/>
        <v>0</v>
      </c>
      <c r="AG64" s="520">
        <f t="shared" si="22"/>
        <v>0</v>
      </c>
      <c r="AH64" s="520">
        <f t="shared" si="22"/>
        <v>0</v>
      </c>
      <c r="AI64" s="520">
        <f t="shared" si="22"/>
        <v>0</v>
      </c>
      <c r="AJ64" s="523">
        <f t="shared" si="11"/>
        <v>0</v>
      </c>
    </row>
    <row r="65" spans="1:37" ht="12.75">
      <c r="A65" s="504"/>
      <c r="B65" s="916" t="s">
        <v>1</v>
      </c>
      <c r="C65" s="917" t="s">
        <v>440</v>
      </c>
      <c r="D65" s="564" t="s">
        <v>424</v>
      </c>
      <c r="E65" s="918">
        <f aca="true" t="shared" si="23" ref="E65:P65">E66+E67</f>
        <v>0</v>
      </c>
      <c r="F65" s="918">
        <f t="shared" si="23"/>
        <v>0</v>
      </c>
      <c r="G65" s="918">
        <f t="shared" si="23"/>
        <v>0</v>
      </c>
      <c r="H65" s="918">
        <f t="shared" si="23"/>
        <v>0</v>
      </c>
      <c r="I65" s="918">
        <f t="shared" si="23"/>
        <v>0</v>
      </c>
      <c r="J65" s="918">
        <f t="shared" si="23"/>
        <v>0</v>
      </c>
      <c r="K65" s="918">
        <f t="shared" si="23"/>
        <v>0</v>
      </c>
      <c r="L65" s="918">
        <f t="shared" si="23"/>
        <v>0</v>
      </c>
      <c r="M65" s="918">
        <f t="shared" si="23"/>
        <v>0</v>
      </c>
      <c r="N65" s="918">
        <f>N66+N67</f>
        <v>0</v>
      </c>
      <c r="O65" s="918">
        <f>O66+O67</f>
        <v>0</v>
      </c>
      <c r="P65" s="918">
        <f t="shared" si="23"/>
        <v>0</v>
      </c>
      <c r="Q65" s="894">
        <f t="shared" si="20"/>
        <v>0</v>
      </c>
      <c r="S65" s="916" t="s">
        <v>1</v>
      </c>
      <c r="T65" s="917" t="s">
        <v>440</v>
      </c>
      <c r="U65" s="962"/>
      <c r="V65" s="962"/>
      <c r="W65" s="962"/>
      <c r="X65" s="520">
        <f>+X66+X67</f>
        <v>0</v>
      </c>
      <c r="Y65" s="520">
        <f>+Y66+Y67</f>
        <v>0</v>
      </c>
      <c r="Z65" s="520">
        <f>+Z66+Z67</f>
        <v>0</v>
      </c>
      <c r="AA65" s="520">
        <f aca="true" t="shared" si="24" ref="AA65:AI65">+AA66+AA67</f>
        <v>0</v>
      </c>
      <c r="AB65" s="520">
        <f t="shared" si="24"/>
        <v>0</v>
      </c>
      <c r="AC65" s="520">
        <f t="shared" si="24"/>
        <v>0</v>
      </c>
      <c r="AD65" s="520">
        <f t="shared" si="24"/>
        <v>0</v>
      </c>
      <c r="AE65" s="520">
        <f t="shared" si="24"/>
        <v>0</v>
      </c>
      <c r="AF65" s="520">
        <f t="shared" si="24"/>
        <v>0</v>
      </c>
      <c r="AG65" s="520">
        <f t="shared" si="24"/>
        <v>0</v>
      </c>
      <c r="AH65" s="520">
        <f t="shared" si="24"/>
        <v>0</v>
      </c>
      <c r="AI65" s="520">
        <f t="shared" si="24"/>
        <v>0</v>
      </c>
      <c r="AJ65" s="523">
        <f t="shared" si="11"/>
        <v>0</v>
      </c>
      <c r="AK65" s="504"/>
    </row>
    <row r="66" spans="1:37" ht="12.75">
      <c r="A66" s="504"/>
      <c r="B66" s="916" t="s">
        <v>49</v>
      </c>
      <c r="C66" s="919" t="s">
        <v>441</v>
      </c>
      <c r="D66" s="564" t="s">
        <v>424</v>
      </c>
      <c r="E66" s="893"/>
      <c r="F66" s="893"/>
      <c r="G66" s="893"/>
      <c r="H66" s="893"/>
      <c r="I66" s="893"/>
      <c r="J66" s="893"/>
      <c r="K66" s="893"/>
      <c r="L66" s="893"/>
      <c r="M66" s="893"/>
      <c r="N66" s="893"/>
      <c r="O66" s="893"/>
      <c r="P66" s="893"/>
      <c r="Q66" s="894">
        <f t="shared" si="20"/>
        <v>0</v>
      </c>
      <c r="S66" s="916" t="s">
        <v>49</v>
      </c>
      <c r="T66" s="919" t="s">
        <v>441</v>
      </c>
      <c r="U66" s="544"/>
      <c r="V66" s="544"/>
      <c r="W66" s="544"/>
      <c r="X66" s="520">
        <f aca="true" t="shared" si="25" ref="X66:AI67">+E66*$U66</f>
        <v>0</v>
      </c>
      <c r="Y66" s="520">
        <f t="shared" si="25"/>
        <v>0</v>
      </c>
      <c r="Z66" s="520">
        <f t="shared" si="25"/>
        <v>0</v>
      </c>
      <c r="AA66" s="520">
        <f t="shared" si="25"/>
        <v>0</v>
      </c>
      <c r="AB66" s="520">
        <f t="shared" si="25"/>
        <v>0</v>
      </c>
      <c r="AC66" s="520">
        <f t="shared" si="25"/>
        <v>0</v>
      </c>
      <c r="AD66" s="520">
        <f t="shared" si="25"/>
        <v>0</v>
      </c>
      <c r="AE66" s="520">
        <f t="shared" si="25"/>
        <v>0</v>
      </c>
      <c r="AF66" s="520">
        <f t="shared" si="25"/>
        <v>0</v>
      </c>
      <c r="AG66" s="520">
        <f t="shared" si="25"/>
        <v>0</v>
      </c>
      <c r="AH66" s="520">
        <f t="shared" si="25"/>
        <v>0</v>
      </c>
      <c r="AI66" s="520">
        <f t="shared" si="25"/>
        <v>0</v>
      </c>
      <c r="AJ66" s="523">
        <f t="shared" si="11"/>
        <v>0</v>
      </c>
      <c r="AK66" s="504"/>
    </row>
    <row r="67" spans="1:37" ht="12.75">
      <c r="A67" s="504"/>
      <c r="B67" s="916" t="s">
        <v>50</v>
      </c>
      <c r="C67" s="919" t="s">
        <v>442</v>
      </c>
      <c r="D67" s="564" t="s">
        <v>424</v>
      </c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4">
        <f t="shared" si="20"/>
        <v>0</v>
      </c>
      <c r="S67" s="916" t="s">
        <v>50</v>
      </c>
      <c r="T67" s="919" t="s">
        <v>442</v>
      </c>
      <c r="U67" s="544"/>
      <c r="V67" s="544"/>
      <c r="W67" s="544"/>
      <c r="X67" s="520">
        <f t="shared" si="25"/>
        <v>0</v>
      </c>
      <c r="Y67" s="520">
        <f t="shared" si="25"/>
        <v>0</v>
      </c>
      <c r="Z67" s="520">
        <f t="shared" si="25"/>
        <v>0</v>
      </c>
      <c r="AA67" s="520">
        <f t="shared" si="25"/>
        <v>0</v>
      </c>
      <c r="AB67" s="520">
        <f t="shared" si="25"/>
        <v>0</v>
      </c>
      <c r="AC67" s="520">
        <f t="shared" si="25"/>
        <v>0</v>
      </c>
      <c r="AD67" s="520">
        <f t="shared" si="25"/>
        <v>0</v>
      </c>
      <c r="AE67" s="520">
        <f t="shared" si="25"/>
        <v>0</v>
      </c>
      <c r="AF67" s="520">
        <f t="shared" si="25"/>
        <v>0</v>
      </c>
      <c r="AG67" s="520">
        <f t="shared" si="25"/>
        <v>0</v>
      </c>
      <c r="AH67" s="520">
        <f t="shared" si="25"/>
        <v>0</v>
      </c>
      <c r="AI67" s="520">
        <f t="shared" si="25"/>
        <v>0</v>
      </c>
      <c r="AJ67" s="523">
        <f t="shared" si="11"/>
        <v>0</v>
      </c>
      <c r="AK67" s="504"/>
    </row>
    <row r="68" spans="1:37" ht="12.75">
      <c r="A68" s="504"/>
      <c r="B68" s="649" t="s">
        <v>2</v>
      </c>
      <c r="C68" s="920" t="s">
        <v>443</v>
      </c>
      <c r="D68" s="921" t="s">
        <v>444</v>
      </c>
      <c r="E68" s="918">
        <f aca="true" t="shared" si="26" ref="E68:P68">E69+E70</f>
        <v>0</v>
      </c>
      <c r="F68" s="918">
        <f t="shared" si="26"/>
        <v>0</v>
      </c>
      <c r="G68" s="918">
        <f t="shared" si="26"/>
        <v>0</v>
      </c>
      <c r="H68" s="918">
        <f t="shared" si="26"/>
        <v>0</v>
      </c>
      <c r="I68" s="918">
        <f t="shared" si="26"/>
        <v>0</v>
      </c>
      <c r="J68" s="918">
        <f t="shared" si="26"/>
        <v>0</v>
      </c>
      <c r="K68" s="918">
        <f t="shared" si="26"/>
        <v>0</v>
      </c>
      <c r="L68" s="918">
        <f t="shared" si="26"/>
        <v>0</v>
      </c>
      <c r="M68" s="918">
        <f t="shared" si="26"/>
        <v>0</v>
      </c>
      <c r="N68" s="918">
        <f>N69+N70</f>
        <v>0</v>
      </c>
      <c r="O68" s="918">
        <f>O69+O70</f>
        <v>0</v>
      </c>
      <c r="P68" s="918">
        <f t="shared" si="26"/>
        <v>0</v>
      </c>
      <c r="Q68" s="922">
        <f t="shared" si="20"/>
        <v>0</v>
      </c>
      <c r="S68" s="649" t="s">
        <v>2</v>
      </c>
      <c r="T68" s="920" t="s">
        <v>443</v>
      </c>
      <c r="U68" s="962"/>
      <c r="V68" s="962"/>
      <c r="W68" s="962"/>
      <c r="X68" s="537">
        <f>+X69+X70</f>
        <v>0</v>
      </c>
      <c r="Y68" s="537">
        <f>+Y69+Y70</f>
        <v>0</v>
      </c>
      <c r="Z68" s="537">
        <f>+Z69+Z70</f>
        <v>0</v>
      </c>
      <c r="AA68" s="537">
        <f aca="true" t="shared" si="27" ref="AA68:AI68">+AA69+AA70</f>
        <v>0</v>
      </c>
      <c r="AB68" s="537">
        <f t="shared" si="27"/>
        <v>0</v>
      </c>
      <c r="AC68" s="537">
        <f t="shared" si="27"/>
        <v>0</v>
      </c>
      <c r="AD68" s="537">
        <f t="shared" si="27"/>
        <v>0</v>
      </c>
      <c r="AE68" s="537">
        <f t="shared" si="27"/>
        <v>0</v>
      </c>
      <c r="AF68" s="537">
        <f t="shared" si="27"/>
        <v>0</v>
      </c>
      <c r="AG68" s="537">
        <f t="shared" si="27"/>
        <v>0</v>
      </c>
      <c r="AH68" s="537">
        <f t="shared" si="27"/>
        <v>0</v>
      </c>
      <c r="AI68" s="537">
        <f t="shared" si="27"/>
        <v>0</v>
      </c>
      <c r="AJ68" s="523">
        <f t="shared" si="11"/>
        <v>0</v>
      </c>
      <c r="AK68" s="504"/>
    </row>
    <row r="69" spans="1:37" ht="12.75">
      <c r="A69" s="504"/>
      <c r="B69" s="916" t="s">
        <v>53</v>
      </c>
      <c r="C69" s="923" t="s">
        <v>604</v>
      </c>
      <c r="D69" s="921" t="s">
        <v>444</v>
      </c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4">
        <f t="shared" si="20"/>
        <v>0</v>
      </c>
      <c r="S69" s="916" t="s">
        <v>53</v>
      </c>
      <c r="T69" s="923" t="s">
        <v>604</v>
      </c>
      <c r="U69" s="544"/>
      <c r="V69" s="544"/>
      <c r="W69" s="544"/>
      <c r="X69" s="520">
        <f aca="true" t="shared" si="28" ref="X69:AI70">+E69*$U69</f>
        <v>0</v>
      </c>
      <c r="Y69" s="520">
        <f t="shared" si="28"/>
        <v>0</v>
      </c>
      <c r="Z69" s="520">
        <f t="shared" si="28"/>
        <v>0</v>
      </c>
      <c r="AA69" s="520">
        <f t="shared" si="28"/>
        <v>0</v>
      </c>
      <c r="AB69" s="520">
        <f t="shared" si="28"/>
        <v>0</v>
      </c>
      <c r="AC69" s="520">
        <f t="shared" si="28"/>
        <v>0</v>
      </c>
      <c r="AD69" s="520">
        <f t="shared" si="28"/>
        <v>0</v>
      </c>
      <c r="AE69" s="520">
        <f t="shared" si="28"/>
        <v>0</v>
      </c>
      <c r="AF69" s="520">
        <f t="shared" si="28"/>
        <v>0</v>
      </c>
      <c r="AG69" s="520">
        <f t="shared" si="28"/>
        <v>0</v>
      </c>
      <c r="AH69" s="520">
        <f t="shared" si="28"/>
        <v>0</v>
      </c>
      <c r="AI69" s="520">
        <f t="shared" si="28"/>
        <v>0</v>
      </c>
      <c r="AJ69" s="523">
        <f t="shared" si="11"/>
        <v>0</v>
      </c>
      <c r="AK69" s="504"/>
    </row>
    <row r="70" spans="1:36" ht="12.75">
      <c r="A70" s="504"/>
      <c r="B70" s="924" t="s">
        <v>54</v>
      </c>
      <c r="C70" s="925" t="s">
        <v>605</v>
      </c>
      <c r="D70" s="926" t="s">
        <v>444</v>
      </c>
      <c r="E70" s="927"/>
      <c r="F70" s="927"/>
      <c r="G70" s="927"/>
      <c r="H70" s="927"/>
      <c r="I70" s="927"/>
      <c r="J70" s="927"/>
      <c r="K70" s="927"/>
      <c r="L70" s="927"/>
      <c r="M70" s="927"/>
      <c r="N70" s="927"/>
      <c r="O70" s="927"/>
      <c r="P70" s="927"/>
      <c r="Q70" s="928">
        <f t="shared" si="20"/>
        <v>0</v>
      </c>
      <c r="S70" s="924" t="s">
        <v>54</v>
      </c>
      <c r="T70" s="925" t="s">
        <v>605</v>
      </c>
      <c r="U70" s="545"/>
      <c r="V70" s="545"/>
      <c r="W70" s="545"/>
      <c r="X70" s="520">
        <f t="shared" si="28"/>
        <v>0</v>
      </c>
      <c r="Y70" s="520">
        <f t="shared" si="28"/>
        <v>0</v>
      </c>
      <c r="Z70" s="520">
        <f t="shared" si="28"/>
        <v>0</v>
      </c>
      <c r="AA70" s="520">
        <f t="shared" si="28"/>
        <v>0</v>
      </c>
      <c r="AB70" s="520">
        <f t="shared" si="28"/>
        <v>0</v>
      </c>
      <c r="AC70" s="520">
        <f t="shared" si="28"/>
        <v>0</v>
      </c>
      <c r="AD70" s="520">
        <f t="shared" si="28"/>
        <v>0</v>
      </c>
      <c r="AE70" s="520">
        <f t="shared" si="28"/>
        <v>0</v>
      </c>
      <c r="AF70" s="520">
        <f t="shared" si="28"/>
        <v>0</v>
      </c>
      <c r="AG70" s="520">
        <f t="shared" si="28"/>
        <v>0</v>
      </c>
      <c r="AH70" s="520">
        <f t="shared" si="28"/>
        <v>0</v>
      </c>
      <c r="AI70" s="520">
        <f t="shared" si="28"/>
        <v>0</v>
      </c>
      <c r="AJ70" s="523">
        <f t="shared" si="11"/>
        <v>0</v>
      </c>
    </row>
    <row r="71" spans="1:37" ht="12.75">
      <c r="A71" s="504"/>
      <c r="B71" s="929"/>
      <c r="C71" s="930" t="s">
        <v>446</v>
      </c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2"/>
      <c r="S71" s="929"/>
      <c r="T71" s="930" t="s">
        <v>446</v>
      </c>
      <c r="U71" s="965"/>
      <c r="V71" s="965"/>
      <c r="W71" s="965"/>
      <c r="X71" s="542">
        <f>+X72+X75+X78</f>
        <v>0</v>
      </c>
      <c r="Y71" s="542">
        <f>+Y72+Y75+Y78</f>
        <v>0</v>
      </c>
      <c r="Z71" s="542">
        <f>+Z72+Z75+Z78</f>
        <v>0</v>
      </c>
      <c r="AA71" s="542">
        <f aca="true" t="shared" si="29" ref="AA71:AI71">+AA72+AA75+AA78</f>
        <v>0</v>
      </c>
      <c r="AB71" s="542">
        <f t="shared" si="29"/>
        <v>0</v>
      </c>
      <c r="AC71" s="542">
        <f t="shared" si="29"/>
        <v>0</v>
      </c>
      <c r="AD71" s="542">
        <f t="shared" si="29"/>
        <v>0</v>
      </c>
      <c r="AE71" s="542">
        <f t="shared" si="29"/>
        <v>0</v>
      </c>
      <c r="AF71" s="542">
        <f t="shared" si="29"/>
        <v>0</v>
      </c>
      <c r="AG71" s="542">
        <f t="shared" si="29"/>
        <v>0</v>
      </c>
      <c r="AH71" s="542">
        <f t="shared" si="29"/>
        <v>0</v>
      </c>
      <c r="AI71" s="542">
        <f t="shared" si="29"/>
        <v>0</v>
      </c>
      <c r="AJ71" s="543">
        <f t="shared" si="11"/>
        <v>0</v>
      </c>
      <c r="AK71" s="504"/>
    </row>
    <row r="72" spans="1:37" ht="12.75">
      <c r="A72" s="504"/>
      <c r="B72" s="914" t="s">
        <v>0</v>
      </c>
      <c r="C72" s="915" t="s">
        <v>436</v>
      </c>
      <c r="D72" s="889" t="s">
        <v>437</v>
      </c>
      <c r="E72" s="890">
        <f aca="true" t="shared" si="30" ref="E72:P72">+E73+E74</f>
        <v>0</v>
      </c>
      <c r="F72" s="890">
        <f t="shared" si="30"/>
        <v>0</v>
      </c>
      <c r="G72" s="890">
        <f t="shared" si="30"/>
        <v>0</v>
      </c>
      <c r="H72" s="890">
        <f t="shared" si="30"/>
        <v>0</v>
      </c>
      <c r="I72" s="890">
        <f t="shared" si="30"/>
        <v>0</v>
      </c>
      <c r="J72" s="890">
        <f t="shared" si="30"/>
        <v>0</v>
      </c>
      <c r="K72" s="890">
        <f t="shared" si="30"/>
        <v>0</v>
      </c>
      <c r="L72" s="890">
        <f t="shared" si="30"/>
        <v>0</v>
      </c>
      <c r="M72" s="890">
        <f t="shared" si="30"/>
        <v>0</v>
      </c>
      <c r="N72" s="890">
        <f t="shared" si="30"/>
        <v>0</v>
      </c>
      <c r="O72" s="890">
        <f t="shared" si="30"/>
        <v>0</v>
      </c>
      <c r="P72" s="890">
        <f t="shared" si="30"/>
        <v>0</v>
      </c>
      <c r="Q72" s="891">
        <f aca="true" t="shared" si="31" ref="Q72:Q80">SUM(E72:P72)</f>
        <v>0</v>
      </c>
      <c r="S72" s="914" t="s">
        <v>0</v>
      </c>
      <c r="T72" s="915" t="s">
        <v>436</v>
      </c>
      <c r="U72" s="963"/>
      <c r="V72" s="963"/>
      <c r="W72" s="963"/>
      <c r="X72" s="522">
        <f>SUM(X73:X74)</f>
        <v>0</v>
      </c>
      <c r="Y72" s="522">
        <f>SUM(Y73:Y74)</f>
        <v>0</v>
      </c>
      <c r="Z72" s="522">
        <f>SUM(Z73:Z74)</f>
        <v>0</v>
      </c>
      <c r="AA72" s="522">
        <f aca="true" t="shared" si="32" ref="AA72:AI72">SUM(AA73:AA74)</f>
        <v>0</v>
      </c>
      <c r="AB72" s="522">
        <f t="shared" si="32"/>
        <v>0</v>
      </c>
      <c r="AC72" s="522">
        <f t="shared" si="32"/>
        <v>0</v>
      </c>
      <c r="AD72" s="522">
        <f t="shared" si="32"/>
        <v>0</v>
      </c>
      <c r="AE72" s="522">
        <f t="shared" si="32"/>
        <v>0</v>
      </c>
      <c r="AF72" s="522">
        <f t="shared" si="32"/>
        <v>0</v>
      </c>
      <c r="AG72" s="522">
        <f t="shared" si="32"/>
        <v>0</v>
      </c>
      <c r="AH72" s="522">
        <f t="shared" si="32"/>
        <v>0</v>
      </c>
      <c r="AI72" s="522">
        <f t="shared" si="32"/>
        <v>0</v>
      </c>
      <c r="AJ72" s="523">
        <f t="shared" si="11"/>
        <v>0</v>
      </c>
      <c r="AK72" s="504"/>
    </row>
    <row r="73" spans="1:37" ht="12.75">
      <c r="A73" s="504"/>
      <c r="B73" s="916" t="s">
        <v>46</v>
      </c>
      <c r="C73" s="917" t="s">
        <v>438</v>
      </c>
      <c r="D73" s="564" t="s">
        <v>437</v>
      </c>
      <c r="E73" s="893"/>
      <c r="F73" s="893"/>
      <c r="G73" s="893"/>
      <c r="H73" s="893"/>
      <c r="I73" s="893"/>
      <c r="J73" s="893"/>
      <c r="K73" s="893"/>
      <c r="L73" s="893"/>
      <c r="M73" s="893"/>
      <c r="N73" s="893"/>
      <c r="O73" s="893"/>
      <c r="P73" s="893"/>
      <c r="Q73" s="894">
        <f t="shared" si="31"/>
        <v>0</v>
      </c>
      <c r="S73" s="916" t="s">
        <v>46</v>
      </c>
      <c r="T73" s="917" t="s">
        <v>438</v>
      </c>
      <c r="U73" s="544"/>
      <c r="V73" s="544"/>
      <c r="W73" s="544"/>
      <c r="X73" s="520">
        <f aca="true" t="shared" si="33" ref="X73:AI74">+E73*$U73</f>
        <v>0</v>
      </c>
      <c r="Y73" s="520">
        <f t="shared" si="33"/>
        <v>0</v>
      </c>
      <c r="Z73" s="520">
        <f t="shared" si="33"/>
        <v>0</v>
      </c>
      <c r="AA73" s="520">
        <f t="shared" si="33"/>
        <v>0</v>
      </c>
      <c r="AB73" s="520">
        <f t="shared" si="33"/>
        <v>0</v>
      </c>
      <c r="AC73" s="520">
        <f t="shared" si="33"/>
        <v>0</v>
      </c>
      <c r="AD73" s="520">
        <f t="shared" si="33"/>
        <v>0</v>
      </c>
      <c r="AE73" s="520">
        <f t="shared" si="33"/>
        <v>0</v>
      </c>
      <c r="AF73" s="520">
        <f t="shared" si="33"/>
        <v>0</v>
      </c>
      <c r="AG73" s="520">
        <f t="shared" si="33"/>
        <v>0</v>
      </c>
      <c r="AH73" s="520">
        <f t="shared" si="33"/>
        <v>0</v>
      </c>
      <c r="AI73" s="520">
        <f t="shared" si="33"/>
        <v>0</v>
      </c>
      <c r="AJ73" s="523">
        <f t="shared" si="11"/>
        <v>0</v>
      </c>
      <c r="AK73" s="504"/>
    </row>
    <row r="74" spans="1:37" ht="12.75">
      <c r="A74" s="504"/>
      <c r="B74" s="916" t="s">
        <v>47</v>
      </c>
      <c r="C74" s="917" t="s">
        <v>439</v>
      </c>
      <c r="D74" s="564" t="s">
        <v>437</v>
      </c>
      <c r="E74" s="893"/>
      <c r="F74" s="893"/>
      <c r="G74" s="893"/>
      <c r="H74" s="893"/>
      <c r="I74" s="893"/>
      <c r="J74" s="893"/>
      <c r="K74" s="893"/>
      <c r="L74" s="893"/>
      <c r="M74" s="893"/>
      <c r="N74" s="893"/>
      <c r="O74" s="893"/>
      <c r="P74" s="893"/>
      <c r="Q74" s="894">
        <f t="shared" si="31"/>
        <v>0</v>
      </c>
      <c r="S74" s="916" t="s">
        <v>47</v>
      </c>
      <c r="T74" s="917" t="s">
        <v>439</v>
      </c>
      <c r="U74" s="544"/>
      <c r="V74" s="544"/>
      <c r="W74" s="544"/>
      <c r="X74" s="520">
        <f t="shared" si="33"/>
        <v>0</v>
      </c>
      <c r="Y74" s="520">
        <f t="shared" si="33"/>
        <v>0</v>
      </c>
      <c r="Z74" s="520">
        <f t="shared" si="33"/>
        <v>0</v>
      </c>
      <c r="AA74" s="520">
        <f t="shared" si="33"/>
        <v>0</v>
      </c>
      <c r="AB74" s="520">
        <f t="shared" si="33"/>
        <v>0</v>
      </c>
      <c r="AC74" s="520">
        <f t="shared" si="33"/>
        <v>0</v>
      </c>
      <c r="AD74" s="520">
        <f t="shared" si="33"/>
        <v>0</v>
      </c>
      <c r="AE74" s="520">
        <f t="shared" si="33"/>
        <v>0</v>
      </c>
      <c r="AF74" s="520">
        <f t="shared" si="33"/>
        <v>0</v>
      </c>
      <c r="AG74" s="520">
        <f t="shared" si="33"/>
        <v>0</v>
      </c>
      <c r="AH74" s="520">
        <f t="shared" si="33"/>
        <v>0</v>
      </c>
      <c r="AI74" s="520">
        <f t="shared" si="33"/>
        <v>0</v>
      </c>
      <c r="AJ74" s="523">
        <f t="shared" si="11"/>
        <v>0</v>
      </c>
      <c r="AK74" s="504"/>
    </row>
    <row r="75" spans="1:36" ht="12.75">
      <c r="A75" s="504"/>
      <c r="B75" s="916" t="s">
        <v>1</v>
      </c>
      <c r="C75" s="917" t="s">
        <v>440</v>
      </c>
      <c r="D75" s="564" t="s">
        <v>424</v>
      </c>
      <c r="E75" s="918">
        <f aca="true" t="shared" si="34" ref="E75:P75">E76+E77</f>
        <v>0</v>
      </c>
      <c r="F75" s="918">
        <f t="shared" si="34"/>
        <v>0</v>
      </c>
      <c r="G75" s="918">
        <f t="shared" si="34"/>
        <v>0</v>
      </c>
      <c r="H75" s="918">
        <f t="shared" si="34"/>
        <v>0</v>
      </c>
      <c r="I75" s="918">
        <f t="shared" si="34"/>
        <v>0</v>
      </c>
      <c r="J75" s="918">
        <f t="shared" si="34"/>
        <v>0</v>
      </c>
      <c r="K75" s="918">
        <f t="shared" si="34"/>
        <v>0</v>
      </c>
      <c r="L75" s="918">
        <f t="shared" si="34"/>
        <v>0</v>
      </c>
      <c r="M75" s="918">
        <f t="shared" si="34"/>
        <v>0</v>
      </c>
      <c r="N75" s="918">
        <f t="shared" si="34"/>
        <v>0</v>
      </c>
      <c r="O75" s="918">
        <f t="shared" si="34"/>
        <v>0</v>
      </c>
      <c r="P75" s="918">
        <f t="shared" si="34"/>
        <v>0</v>
      </c>
      <c r="Q75" s="894">
        <f t="shared" si="31"/>
        <v>0</v>
      </c>
      <c r="S75" s="916" t="s">
        <v>1</v>
      </c>
      <c r="T75" s="917" t="s">
        <v>440</v>
      </c>
      <c r="U75" s="962"/>
      <c r="V75" s="962"/>
      <c r="W75" s="962"/>
      <c r="X75" s="520">
        <f>+X76+X77</f>
        <v>0</v>
      </c>
      <c r="Y75" s="520">
        <f>+Y76+Y77</f>
        <v>0</v>
      </c>
      <c r="Z75" s="520">
        <f>+Z76+Z77</f>
        <v>0</v>
      </c>
      <c r="AA75" s="520">
        <f aca="true" t="shared" si="35" ref="AA75:AI75">+AA76+AA77</f>
        <v>0</v>
      </c>
      <c r="AB75" s="520">
        <f t="shared" si="35"/>
        <v>0</v>
      </c>
      <c r="AC75" s="520">
        <f t="shared" si="35"/>
        <v>0</v>
      </c>
      <c r="AD75" s="520">
        <f t="shared" si="35"/>
        <v>0</v>
      </c>
      <c r="AE75" s="520">
        <f t="shared" si="35"/>
        <v>0</v>
      </c>
      <c r="AF75" s="520">
        <f t="shared" si="35"/>
        <v>0</v>
      </c>
      <c r="AG75" s="520">
        <f t="shared" si="35"/>
        <v>0</v>
      </c>
      <c r="AH75" s="520">
        <f t="shared" si="35"/>
        <v>0</v>
      </c>
      <c r="AI75" s="520">
        <f t="shared" si="35"/>
        <v>0</v>
      </c>
      <c r="AJ75" s="523">
        <f t="shared" si="11"/>
        <v>0</v>
      </c>
    </row>
    <row r="76" spans="1:37" ht="12.75">
      <c r="A76" s="504"/>
      <c r="B76" s="916" t="s">
        <v>49</v>
      </c>
      <c r="C76" s="919" t="s">
        <v>441</v>
      </c>
      <c r="D76" s="564" t="s">
        <v>424</v>
      </c>
      <c r="E76" s="893"/>
      <c r="F76" s="893"/>
      <c r="G76" s="893"/>
      <c r="H76" s="893"/>
      <c r="I76" s="893"/>
      <c r="J76" s="893"/>
      <c r="K76" s="893"/>
      <c r="L76" s="893"/>
      <c r="M76" s="893"/>
      <c r="N76" s="893"/>
      <c r="O76" s="893"/>
      <c r="P76" s="893"/>
      <c r="Q76" s="894">
        <f t="shared" si="31"/>
        <v>0</v>
      </c>
      <c r="S76" s="916" t="s">
        <v>49</v>
      </c>
      <c r="T76" s="919" t="s">
        <v>441</v>
      </c>
      <c r="U76" s="544"/>
      <c r="V76" s="544"/>
      <c r="W76" s="544"/>
      <c r="X76" s="520">
        <f aca="true" t="shared" si="36" ref="X76:AI77">+E76*$U76</f>
        <v>0</v>
      </c>
      <c r="Y76" s="520">
        <f t="shared" si="36"/>
        <v>0</v>
      </c>
      <c r="Z76" s="520">
        <f t="shared" si="36"/>
        <v>0</v>
      </c>
      <c r="AA76" s="520">
        <f t="shared" si="36"/>
        <v>0</v>
      </c>
      <c r="AB76" s="520">
        <f t="shared" si="36"/>
        <v>0</v>
      </c>
      <c r="AC76" s="520">
        <f t="shared" si="36"/>
        <v>0</v>
      </c>
      <c r="AD76" s="520">
        <f t="shared" si="36"/>
        <v>0</v>
      </c>
      <c r="AE76" s="520">
        <f t="shared" si="36"/>
        <v>0</v>
      </c>
      <c r="AF76" s="520">
        <f t="shared" si="36"/>
        <v>0</v>
      </c>
      <c r="AG76" s="520">
        <f t="shared" si="36"/>
        <v>0</v>
      </c>
      <c r="AH76" s="520">
        <f t="shared" si="36"/>
        <v>0</v>
      </c>
      <c r="AI76" s="520">
        <f t="shared" si="36"/>
        <v>0</v>
      </c>
      <c r="AJ76" s="523">
        <f t="shared" si="11"/>
        <v>0</v>
      </c>
      <c r="AK76" s="504"/>
    </row>
    <row r="77" spans="1:37" ht="12.75">
      <c r="A77" s="504"/>
      <c r="B77" s="916" t="s">
        <v>50</v>
      </c>
      <c r="C77" s="919" t="s">
        <v>442</v>
      </c>
      <c r="D77" s="564" t="s">
        <v>424</v>
      </c>
      <c r="E77" s="893"/>
      <c r="F77" s="893"/>
      <c r="G77" s="893"/>
      <c r="H77" s="893"/>
      <c r="I77" s="893"/>
      <c r="J77" s="893"/>
      <c r="K77" s="893"/>
      <c r="L77" s="893"/>
      <c r="M77" s="893"/>
      <c r="N77" s="893"/>
      <c r="O77" s="893"/>
      <c r="P77" s="893"/>
      <c r="Q77" s="894">
        <f t="shared" si="31"/>
        <v>0</v>
      </c>
      <c r="S77" s="916" t="s">
        <v>50</v>
      </c>
      <c r="T77" s="919" t="s">
        <v>442</v>
      </c>
      <c r="U77" s="544"/>
      <c r="V77" s="544"/>
      <c r="W77" s="544"/>
      <c r="X77" s="520">
        <f t="shared" si="36"/>
        <v>0</v>
      </c>
      <c r="Y77" s="520">
        <f t="shared" si="36"/>
        <v>0</v>
      </c>
      <c r="Z77" s="520">
        <f t="shared" si="36"/>
        <v>0</v>
      </c>
      <c r="AA77" s="520">
        <f t="shared" si="36"/>
        <v>0</v>
      </c>
      <c r="AB77" s="520">
        <f t="shared" si="36"/>
        <v>0</v>
      </c>
      <c r="AC77" s="520">
        <f t="shared" si="36"/>
        <v>0</v>
      </c>
      <c r="AD77" s="520">
        <f t="shared" si="36"/>
        <v>0</v>
      </c>
      <c r="AE77" s="520">
        <f t="shared" si="36"/>
        <v>0</v>
      </c>
      <c r="AF77" s="520">
        <f t="shared" si="36"/>
        <v>0</v>
      </c>
      <c r="AG77" s="520">
        <f t="shared" si="36"/>
        <v>0</v>
      </c>
      <c r="AH77" s="520">
        <f t="shared" si="36"/>
        <v>0</v>
      </c>
      <c r="AI77" s="520">
        <f t="shared" si="36"/>
        <v>0</v>
      </c>
      <c r="AJ77" s="523">
        <f t="shared" si="11"/>
        <v>0</v>
      </c>
      <c r="AK77" s="504"/>
    </row>
    <row r="78" spans="1:37" ht="12.75">
      <c r="A78" s="504"/>
      <c r="B78" s="649" t="s">
        <v>2</v>
      </c>
      <c r="C78" s="920" t="s">
        <v>443</v>
      </c>
      <c r="D78" s="921" t="s">
        <v>444</v>
      </c>
      <c r="E78" s="918">
        <f aca="true" t="shared" si="37" ref="E78:P78">E79+E80</f>
        <v>0</v>
      </c>
      <c r="F78" s="918">
        <f t="shared" si="37"/>
        <v>0</v>
      </c>
      <c r="G78" s="918">
        <f t="shared" si="37"/>
        <v>0</v>
      </c>
      <c r="H78" s="918">
        <f t="shared" si="37"/>
        <v>0</v>
      </c>
      <c r="I78" s="918">
        <f t="shared" si="37"/>
        <v>0</v>
      </c>
      <c r="J78" s="918">
        <f t="shared" si="37"/>
        <v>0</v>
      </c>
      <c r="K78" s="918">
        <f t="shared" si="37"/>
        <v>0</v>
      </c>
      <c r="L78" s="918">
        <f t="shared" si="37"/>
        <v>0</v>
      </c>
      <c r="M78" s="918">
        <f t="shared" si="37"/>
        <v>0</v>
      </c>
      <c r="N78" s="918">
        <f t="shared" si="37"/>
        <v>0</v>
      </c>
      <c r="O78" s="918">
        <f t="shared" si="37"/>
        <v>0</v>
      </c>
      <c r="P78" s="918">
        <f t="shared" si="37"/>
        <v>0</v>
      </c>
      <c r="Q78" s="922">
        <f t="shared" si="31"/>
        <v>0</v>
      </c>
      <c r="S78" s="649" t="s">
        <v>2</v>
      </c>
      <c r="T78" s="920" t="s">
        <v>443</v>
      </c>
      <c r="U78" s="962"/>
      <c r="V78" s="962"/>
      <c r="W78" s="962"/>
      <c r="X78" s="537">
        <f>+X79+X80</f>
        <v>0</v>
      </c>
      <c r="Y78" s="537">
        <f>+Y79+Y80</f>
        <v>0</v>
      </c>
      <c r="Z78" s="537">
        <f>+Z79+Z80</f>
        <v>0</v>
      </c>
      <c r="AA78" s="537">
        <f aca="true" t="shared" si="38" ref="AA78:AI78">+AA79+AA80</f>
        <v>0</v>
      </c>
      <c r="AB78" s="537">
        <f t="shared" si="38"/>
        <v>0</v>
      </c>
      <c r="AC78" s="537">
        <f t="shared" si="38"/>
        <v>0</v>
      </c>
      <c r="AD78" s="537">
        <f t="shared" si="38"/>
        <v>0</v>
      </c>
      <c r="AE78" s="537">
        <f t="shared" si="38"/>
        <v>0</v>
      </c>
      <c r="AF78" s="537">
        <f t="shared" si="38"/>
        <v>0</v>
      </c>
      <c r="AG78" s="537">
        <f t="shared" si="38"/>
        <v>0</v>
      </c>
      <c r="AH78" s="537">
        <f t="shared" si="38"/>
        <v>0</v>
      </c>
      <c r="AI78" s="537">
        <f t="shared" si="38"/>
        <v>0</v>
      </c>
      <c r="AJ78" s="523">
        <f t="shared" si="11"/>
        <v>0</v>
      </c>
      <c r="AK78" s="504"/>
    </row>
    <row r="79" spans="1:37" ht="12.75">
      <c r="A79" s="504"/>
      <c r="B79" s="916" t="s">
        <v>53</v>
      </c>
      <c r="C79" s="923" t="s">
        <v>604</v>
      </c>
      <c r="D79" s="921" t="s">
        <v>444</v>
      </c>
      <c r="E79" s="893"/>
      <c r="F79" s="893"/>
      <c r="G79" s="893"/>
      <c r="H79" s="893"/>
      <c r="I79" s="893"/>
      <c r="J79" s="893"/>
      <c r="K79" s="893"/>
      <c r="L79" s="893"/>
      <c r="M79" s="893"/>
      <c r="N79" s="893"/>
      <c r="O79" s="893"/>
      <c r="P79" s="893"/>
      <c r="Q79" s="894">
        <f t="shared" si="31"/>
        <v>0</v>
      </c>
      <c r="S79" s="916" t="s">
        <v>53</v>
      </c>
      <c r="T79" s="923" t="s">
        <v>604</v>
      </c>
      <c r="U79" s="544"/>
      <c r="V79" s="544"/>
      <c r="W79" s="544"/>
      <c r="X79" s="520">
        <f aca="true" t="shared" si="39" ref="X79:AI80">+E79*$U79</f>
        <v>0</v>
      </c>
      <c r="Y79" s="520">
        <f t="shared" si="39"/>
        <v>0</v>
      </c>
      <c r="Z79" s="520">
        <f t="shared" si="39"/>
        <v>0</v>
      </c>
      <c r="AA79" s="520">
        <f t="shared" si="39"/>
        <v>0</v>
      </c>
      <c r="AB79" s="520">
        <f t="shared" si="39"/>
        <v>0</v>
      </c>
      <c r="AC79" s="520">
        <f t="shared" si="39"/>
        <v>0</v>
      </c>
      <c r="AD79" s="520">
        <f t="shared" si="39"/>
        <v>0</v>
      </c>
      <c r="AE79" s="520">
        <f t="shared" si="39"/>
        <v>0</v>
      </c>
      <c r="AF79" s="520">
        <f t="shared" si="39"/>
        <v>0</v>
      </c>
      <c r="AG79" s="520">
        <f t="shared" si="39"/>
        <v>0</v>
      </c>
      <c r="AH79" s="520">
        <f t="shared" si="39"/>
        <v>0</v>
      </c>
      <c r="AI79" s="520">
        <f t="shared" si="39"/>
        <v>0</v>
      </c>
      <c r="AJ79" s="523">
        <f t="shared" si="11"/>
        <v>0</v>
      </c>
      <c r="AK79" s="504"/>
    </row>
    <row r="80" spans="1:37" ht="12.75">
      <c r="A80" s="504"/>
      <c r="B80" s="924" t="s">
        <v>54</v>
      </c>
      <c r="C80" s="925" t="s">
        <v>605</v>
      </c>
      <c r="D80" s="926" t="s">
        <v>444</v>
      </c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8">
        <f t="shared" si="31"/>
        <v>0</v>
      </c>
      <c r="S80" s="924" t="s">
        <v>54</v>
      </c>
      <c r="T80" s="925" t="s">
        <v>605</v>
      </c>
      <c r="U80" s="545"/>
      <c r="V80" s="545"/>
      <c r="W80" s="545"/>
      <c r="X80" s="537">
        <f t="shared" si="39"/>
        <v>0</v>
      </c>
      <c r="Y80" s="537">
        <f t="shared" si="39"/>
        <v>0</v>
      </c>
      <c r="Z80" s="537">
        <f t="shared" si="39"/>
        <v>0</v>
      </c>
      <c r="AA80" s="537">
        <f t="shared" si="39"/>
        <v>0</v>
      </c>
      <c r="AB80" s="537">
        <f t="shared" si="39"/>
        <v>0</v>
      </c>
      <c r="AC80" s="537">
        <f t="shared" si="39"/>
        <v>0</v>
      </c>
      <c r="AD80" s="537">
        <f t="shared" si="39"/>
        <v>0</v>
      </c>
      <c r="AE80" s="537">
        <f t="shared" si="39"/>
        <v>0</v>
      </c>
      <c r="AF80" s="537">
        <f t="shared" si="39"/>
        <v>0</v>
      </c>
      <c r="AG80" s="537">
        <f t="shared" si="39"/>
        <v>0</v>
      </c>
      <c r="AH80" s="537">
        <f t="shared" si="39"/>
        <v>0</v>
      </c>
      <c r="AI80" s="537">
        <f t="shared" si="39"/>
        <v>0</v>
      </c>
      <c r="AJ80" s="523">
        <f t="shared" si="11"/>
        <v>0</v>
      </c>
      <c r="AK80" s="504"/>
    </row>
    <row r="81" spans="1:36" ht="12.75">
      <c r="A81" s="504"/>
      <c r="B81" s="933"/>
      <c r="C81" s="934" t="s">
        <v>447</v>
      </c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6"/>
      <c r="S81" s="937"/>
      <c r="T81" s="938" t="s">
        <v>447</v>
      </c>
      <c r="U81" s="546"/>
      <c r="V81" s="546"/>
      <c r="W81" s="546"/>
      <c r="X81" s="542">
        <f aca="true" t="shared" si="40" ref="X81:AI81">+X82</f>
        <v>0</v>
      </c>
      <c r="Y81" s="542">
        <f t="shared" si="40"/>
        <v>0</v>
      </c>
      <c r="Z81" s="542">
        <f t="shared" si="40"/>
        <v>0</v>
      </c>
      <c r="AA81" s="542">
        <f t="shared" si="40"/>
        <v>0</v>
      </c>
      <c r="AB81" s="542">
        <f t="shared" si="40"/>
        <v>0</v>
      </c>
      <c r="AC81" s="542">
        <f t="shared" si="40"/>
        <v>0</v>
      </c>
      <c r="AD81" s="542">
        <f t="shared" si="40"/>
        <v>0</v>
      </c>
      <c r="AE81" s="542">
        <f t="shared" si="40"/>
        <v>0</v>
      </c>
      <c r="AF81" s="542">
        <f t="shared" si="40"/>
        <v>0</v>
      </c>
      <c r="AG81" s="542">
        <f t="shared" si="40"/>
        <v>0</v>
      </c>
      <c r="AH81" s="542">
        <f t="shared" si="40"/>
        <v>0</v>
      </c>
      <c r="AI81" s="542">
        <f t="shared" si="40"/>
        <v>0</v>
      </c>
      <c r="AJ81" s="543">
        <f t="shared" si="11"/>
        <v>0</v>
      </c>
    </row>
    <row r="82" spans="1:37" ht="12.75">
      <c r="A82" s="504"/>
      <c r="B82" s="939" t="s">
        <v>0</v>
      </c>
      <c r="C82" s="940" t="s">
        <v>440</v>
      </c>
      <c r="D82" s="903" t="s">
        <v>424</v>
      </c>
      <c r="E82" s="941">
        <f aca="true" t="shared" si="41" ref="E82:P82">E83+E84</f>
        <v>0</v>
      </c>
      <c r="F82" s="941">
        <f t="shared" si="41"/>
        <v>0</v>
      </c>
      <c r="G82" s="941">
        <f t="shared" si="41"/>
        <v>0</v>
      </c>
      <c r="H82" s="941">
        <f t="shared" si="41"/>
        <v>0</v>
      </c>
      <c r="I82" s="941">
        <f t="shared" si="41"/>
        <v>0</v>
      </c>
      <c r="J82" s="941">
        <f t="shared" si="41"/>
        <v>0</v>
      </c>
      <c r="K82" s="941">
        <f t="shared" si="41"/>
        <v>0</v>
      </c>
      <c r="L82" s="941">
        <f t="shared" si="41"/>
        <v>0</v>
      </c>
      <c r="M82" s="941">
        <f t="shared" si="41"/>
        <v>0</v>
      </c>
      <c r="N82" s="941">
        <f t="shared" si="41"/>
        <v>0</v>
      </c>
      <c r="O82" s="941">
        <f t="shared" si="41"/>
        <v>0</v>
      </c>
      <c r="P82" s="941">
        <f t="shared" si="41"/>
        <v>0</v>
      </c>
      <c r="Q82" s="942">
        <f>SUM(E82:P82)</f>
        <v>0</v>
      </c>
      <c r="S82" s="939" t="s">
        <v>0</v>
      </c>
      <c r="T82" s="940" t="s">
        <v>440</v>
      </c>
      <c r="U82" s="966"/>
      <c r="V82" s="966"/>
      <c r="W82" s="966"/>
      <c r="X82" s="522">
        <f>+X83+X84</f>
        <v>0</v>
      </c>
      <c r="Y82" s="522">
        <f>+Y83+Y84</f>
        <v>0</v>
      </c>
      <c r="Z82" s="522">
        <f>+Z83+Z84</f>
        <v>0</v>
      </c>
      <c r="AA82" s="522">
        <f aca="true" t="shared" si="42" ref="AA82:AI82">+AA83+AA84</f>
        <v>0</v>
      </c>
      <c r="AB82" s="522">
        <f t="shared" si="42"/>
        <v>0</v>
      </c>
      <c r="AC82" s="522">
        <f t="shared" si="42"/>
        <v>0</v>
      </c>
      <c r="AD82" s="522">
        <f t="shared" si="42"/>
        <v>0</v>
      </c>
      <c r="AE82" s="522">
        <f t="shared" si="42"/>
        <v>0</v>
      </c>
      <c r="AF82" s="522">
        <f t="shared" si="42"/>
        <v>0</v>
      </c>
      <c r="AG82" s="522">
        <f t="shared" si="42"/>
        <v>0</v>
      </c>
      <c r="AH82" s="522">
        <f t="shared" si="42"/>
        <v>0</v>
      </c>
      <c r="AI82" s="522">
        <f t="shared" si="42"/>
        <v>0</v>
      </c>
      <c r="AJ82" s="523">
        <f>SUM(X82:AI82)</f>
        <v>0</v>
      </c>
      <c r="AK82" s="504"/>
    </row>
    <row r="83" spans="1:37" ht="12.75">
      <c r="A83" s="504"/>
      <c r="B83" s="916" t="s">
        <v>46</v>
      </c>
      <c r="C83" s="919" t="s">
        <v>441</v>
      </c>
      <c r="D83" s="564" t="s">
        <v>424</v>
      </c>
      <c r="E83" s="893"/>
      <c r="F83" s="893"/>
      <c r="G83" s="893"/>
      <c r="H83" s="893"/>
      <c r="I83" s="893"/>
      <c r="J83" s="893"/>
      <c r="K83" s="893"/>
      <c r="L83" s="893"/>
      <c r="M83" s="893"/>
      <c r="N83" s="893"/>
      <c r="O83" s="893"/>
      <c r="P83" s="893"/>
      <c r="Q83" s="894">
        <f>SUM(E83:P83)</f>
        <v>0</v>
      </c>
      <c r="S83" s="916" t="s">
        <v>46</v>
      </c>
      <c r="T83" s="919" t="s">
        <v>441</v>
      </c>
      <c r="U83" s="544"/>
      <c r="V83" s="544"/>
      <c r="W83" s="544"/>
      <c r="X83" s="520">
        <f aca="true" t="shared" si="43" ref="X83:AI84">+E83*$U83</f>
        <v>0</v>
      </c>
      <c r="Y83" s="520">
        <f t="shared" si="43"/>
        <v>0</v>
      </c>
      <c r="Z83" s="520">
        <f t="shared" si="43"/>
        <v>0</v>
      </c>
      <c r="AA83" s="520">
        <f t="shared" si="43"/>
        <v>0</v>
      </c>
      <c r="AB83" s="520">
        <f t="shared" si="43"/>
        <v>0</v>
      </c>
      <c r="AC83" s="520">
        <f t="shared" si="43"/>
        <v>0</v>
      </c>
      <c r="AD83" s="520">
        <f t="shared" si="43"/>
        <v>0</v>
      </c>
      <c r="AE83" s="520">
        <f t="shared" si="43"/>
        <v>0</v>
      </c>
      <c r="AF83" s="520">
        <f t="shared" si="43"/>
        <v>0</v>
      </c>
      <c r="AG83" s="520">
        <f t="shared" si="43"/>
        <v>0</v>
      </c>
      <c r="AH83" s="520">
        <f t="shared" si="43"/>
        <v>0</v>
      </c>
      <c r="AI83" s="520">
        <f t="shared" si="43"/>
        <v>0</v>
      </c>
      <c r="AJ83" s="523">
        <f>SUM(X83:AI83)</f>
        <v>0</v>
      </c>
      <c r="AK83" s="504"/>
    </row>
    <row r="84" spans="1:37" ht="12.75">
      <c r="A84" s="504"/>
      <c r="B84" s="924" t="s">
        <v>47</v>
      </c>
      <c r="C84" s="943" t="s">
        <v>442</v>
      </c>
      <c r="D84" s="926" t="s">
        <v>424</v>
      </c>
      <c r="E84" s="927"/>
      <c r="F84" s="927"/>
      <c r="G84" s="927"/>
      <c r="H84" s="927"/>
      <c r="I84" s="927"/>
      <c r="J84" s="927"/>
      <c r="K84" s="927"/>
      <c r="L84" s="927"/>
      <c r="M84" s="927"/>
      <c r="N84" s="927"/>
      <c r="O84" s="927"/>
      <c r="P84" s="927"/>
      <c r="Q84" s="928">
        <f>SUM(E84:P84)</f>
        <v>0</v>
      </c>
      <c r="S84" s="924" t="s">
        <v>47</v>
      </c>
      <c r="T84" s="943" t="s">
        <v>442</v>
      </c>
      <c r="U84" s="545"/>
      <c r="V84" s="545"/>
      <c r="W84" s="545"/>
      <c r="X84" s="520">
        <f t="shared" si="43"/>
        <v>0</v>
      </c>
      <c r="Y84" s="520">
        <f t="shared" si="43"/>
        <v>0</v>
      </c>
      <c r="Z84" s="520">
        <f t="shared" si="43"/>
        <v>0</v>
      </c>
      <c r="AA84" s="520">
        <f t="shared" si="43"/>
        <v>0</v>
      </c>
      <c r="AB84" s="520">
        <f t="shared" si="43"/>
        <v>0</v>
      </c>
      <c r="AC84" s="520">
        <f t="shared" si="43"/>
        <v>0</v>
      </c>
      <c r="AD84" s="520">
        <f t="shared" si="43"/>
        <v>0</v>
      </c>
      <c r="AE84" s="520">
        <f t="shared" si="43"/>
        <v>0</v>
      </c>
      <c r="AF84" s="520">
        <f t="shared" si="43"/>
        <v>0</v>
      </c>
      <c r="AG84" s="520">
        <f t="shared" si="43"/>
        <v>0</v>
      </c>
      <c r="AH84" s="520">
        <f t="shared" si="43"/>
        <v>0</v>
      </c>
      <c r="AI84" s="520">
        <f t="shared" si="43"/>
        <v>0</v>
      </c>
      <c r="AJ84" s="523">
        <f>SUM(X84:AI84)</f>
        <v>0</v>
      </c>
      <c r="AK84" s="504"/>
    </row>
    <row r="85" spans="1:37" ht="12.75">
      <c r="A85" s="504"/>
      <c r="B85" s="933"/>
      <c r="C85" s="934" t="s">
        <v>448</v>
      </c>
      <c r="D85" s="935"/>
      <c r="E85" s="935"/>
      <c r="F85" s="935"/>
      <c r="G85" s="935"/>
      <c r="H85" s="935"/>
      <c r="I85" s="935"/>
      <c r="J85" s="935"/>
      <c r="K85" s="935"/>
      <c r="L85" s="935"/>
      <c r="M85" s="935"/>
      <c r="N85" s="935"/>
      <c r="O85" s="935"/>
      <c r="P85" s="935"/>
      <c r="Q85" s="936"/>
      <c r="S85" s="937"/>
      <c r="T85" s="938" t="s">
        <v>448</v>
      </c>
      <c r="U85" s="547"/>
      <c r="V85" s="547"/>
      <c r="W85" s="547"/>
      <c r="X85" s="525">
        <f>+X86+X89</f>
        <v>0</v>
      </c>
      <c r="Y85" s="525">
        <f>+Y86+Y89</f>
        <v>0</v>
      </c>
      <c r="Z85" s="525">
        <f>+Z86+Z89</f>
        <v>0</v>
      </c>
      <c r="AA85" s="525">
        <f aca="true" t="shared" si="44" ref="AA85:AI85">+AA86+AA89</f>
        <v>0</v>
      </c>
      <c r="AB85" s="525">
        <f t="shared" si="44"/>
        <v>0</v>
      </c>
      <c r="AC85" s="525">
        <f t="shared" si="44"/>
        <v>0</v>
      </c>
      <c r="AD85" s="525">
        <f t="shared" si="44"/>
        <v>0</v>
      </c>
      <c r="AE85" s="525">
        <f t="shared" si="44"/>
        <v>0</v>
      </c>
      <c r="AF85" s="525">
        <f t="shared" si="44"/>
        <v>0</v>
      </c>
      <c r="AG85" s="525">
        <f t="shared" si="44"/>
        <v>0</v>
      </c>
      <c r="AH85" s="525">
        <f t="shared" si="44"/>
        <v>0</v>
      </c>
      <c r="AI85" s="525">
        <f t="shared" si="44"/>
        <v>0</v>
      </c>
      <c r="AJ85" s="543">
        <f>SUM(X85:AI85)</f>
        <v>0</v>
      </c>
      <c r="AK85" s="504"/>
    </row>
    <row r="86" spans="1:37" ht="12.75">
      <c r="A86" s="504"/>
      <c r="B86" s="939" t="s">
        <v>0</v>
      </c>
      <c r="C86" s="940" t="s">
        <v>440</v>
      </c>
      <c r="D86" s="903" t="s">
        <v>424</v>
      </c>
      <c r="E86" s="941">
        <f aca="true" t="shared" si="45" ref="E86:P86">E87+E88</f>
        <v>0</v>
      </c>
      <c r="F86" s="941">
        <f t="shared" si="45"/>
        <v>0</v>
      </c>
      <c r="G86" s="941">
        <f t="shared" si="45"/>
        <v>0</v>
      </c>
      <c r="H86" s="941">
        <f t="shared" si="45"/>
        <v>0</v>
      </c>
      <c r="I86" s="941">
        <f t="shared" si="45"/>
        <v>0</v>
      </c>
      <c r="J86" s="941">
        <f t="shared" si="45"/>
        <v>0</v>
      </c>
      <c r="K86" s="941">
        <f t="shared" si="45"/>
        <v>0</v>
      </c>
      <c r="L86" s="941">
        <f t="shared" si="45"/>
        <v>0</v>
      </c>
      <c r="M86" s="941">
        <f t="shared" si="45"/>
        <v>0</v>
      </c>
      <c r="N86" s="941">
        <f t="shared" si="45"/>
        <v>0</v>
      </c>
      <c r="O86" s="941">
        <f t="shared" si="45"/>
        <v>0</v>
      </c>
      <c r="P86" s="941">
        <f t="shared" si="45"/>
        <v>0</v>
      </c>
      <c r="Q86" s="942">
        <f aca="true" t="shared" si="46" ref="Q86:Q91">SUM(E86:P86)</f>
        <v>0</v>
      </c>
      <c r="S86" s="939" t="s">
        <v>0</v>
      </c>
      <c r="T86" s="940" t="s">
        <v>440</v>
      </c>
      <c r="U86" s="967"/>
      <c r="V86" s="967"/>
      <c r="W86" s="967"/>
      <c r="X86" s="520">
        <f>+X87+X88</f>
        <v>0</v>
      </c>
      <c r="Y86" s="520">
        <f>+Y87+Y88</f>
        <v>0</v>
      </c>
      <c r="Z86" s="520">
        <f>+Z87+Z88</f>
        <v>0</v>
      </c>
      <c r="AA86" s="520">
        <f aca="true" t="shared" si="47" ref="AA86:AI86">+AA87+AA88</f>
        <v>0</v>
      </c>
      <c r="AB86" s="520">
        <f t="shared" si="47"/>
        <v>0</v>
      </c>
      <c r="AC86" s="520">
        <f t="shared" si="47"/>
        <v>0</v>
      </c>
      <c r="AD86" s="520">
        <f t="shared" si="47"/>
        <v>0</v>
      </c>
      <c r="AE86" s="520">
        <f t="shared" si="47"/>
        <v>0</v>
      </c>
      <c r="AF86" s="520">
        <f t="shared" si="47"/>
        <v>0</v>
      </c>
      <c r="AG86" s="520">
        <f t="shared" si="47"/>
        <v>0</v>
      </c>
      <c r="AH86" s="520">
        <f t="shared" si="47"/>
        <v>0</v>
      </c>
      <c r="AI86" s="520">
        <f t="shared" si="47"/>
        <v>0</v>
      </c>
      <c r="AJ86" s="523">
        <f aca="true" t="shared" si="48" ref="AJ86:AJ102">SUM(X86:AI86)</f>
        <v>0</v>
      </c>
      <c r="AK86" s="504"/>
    </row>
    <row r="87" spans="1:36" ht="12.75">
      <c r="A87" s="504"/>
      <c r="B87" s="916" t="s">
        <v>46</v>
      </c>
      <c r="C87" s="919" t="s">
        <v>441</v>
      </c>
      <c r="D87" s="564" t="s">
        <v>424</v>
      </c>
      <c r="E87" s="893"/>
      <c r="F87" s="893"/>
      <c r="G87" s="893"/>
      <c r="H87" s="893"/>
      <c r="I87" s="893"/>
      <c r="J87" s="893"/>
      <c r="K87" s="893"/>
      <c r="L87" s="893"/>
      <c r="M87" s="893"/>
      <c r="N87" s="944"/>
      <c r="O87" s="893"/>
      <c r="P87" s="893"/>
      <c r="Q87" s="894">
        <f t="shared" si="46"/>
        <v>0</v>
      </c>
      <c r="S87" s="916" t="s">
        <v>46</v>
      </c>
      <c r="T87" s="919" t="s">
        <v>441</v>
      </c>
      <c r="U87" s="544"/>
      <c r="V87" s="544"/>
      <c r="W87" s="544"/>
      <c r="X87" s="520">
        <f aca="true" t="shared" si="49" ref="X87:AI88">+E87*$U87</f>
        <v>0</v>
      </c>
      <c r="Y87" s="520">
        <f t="shared" si="49"/>
        <v>0</v>
      </c>
      <c r="Z87" s="520">
        <f t="shared" si="49"/>
        <v>0</v>
      </c>
      <c r="AA87" s="520">
        <f t="shared" si="49"/>
        <v>0</v>
      </c>
      <c r="AB87" s="520">
        <f t="shared" si="49"/>
        <v>0</v>
      </c>
      <c r="AC87" s="520">
        <f t="shared" si="49"/>
        <v>0</v>
      </c>
      <c r="AD87" s="520">
        <f t="shared" si="49"/>
        <v>0</v>
      </c>
      <c r="AE87" s="520">
        <f t="shared" si="49"/>
        <v>0</v>
      </c>
      <c r="AF87" s="520">
        <f t="shared" si="49"/>
        <v>0</v>
      </c>
      <c r="AG87" s="520">
        <f t="shared" si="49"/>
        <v>0</v>
      </c>
      <c r="AH87" s="520">
        <f t="shared" si="49"/>
        <v>0</v>
      </c>
      <c r="AI87" s="520">
        <f t="shared" si="49"/>
        <v>0</v>
      </c>
      <c r="AJ87" s="523">
        <f t="shared" si="48"/>
        <v>0</v>
      </c>
    </row>
    <row r="88" spans="1:37" ht="12.75">
      <c r="A88" s="504"/>
      <c r="B88" s="916" t="s">
        <v>47</v>
      </c>
      <c r="C88" s="919" t="s">
        <v>442</v>
      </c>
      <c r="D88" s="564" t="s">
        <v>424</v>
      </c>
      <c r="E88" s="893"/>
      <c r="F88" s="893"/>
      <c r="G88" s="893"/>
      <c r="H88" s="893"/>
      <c r="I88" s="893"/>
      <c r="J88" s="893"/>
      <c r="K88" s="893"/>
      <c r="L88" s="893"/>
      <c r="M88" s="893"/>
      <c r="N88" s="944"/>
      <c r="O88" s="893"/>
      <c r="P88" s="893"/>
      <c r="Q88" s="894">
        <f t="shared" si="46"/>
        <v>0</v>
      </c>
      <c r="S88" s="916" t="s">
        <v>47</v>
      </c>
      <c r="T88" s="919" t="s">
        <v>442</v>
      </c>
      <c r="U88" s="544"/>
      <c r="V88" s="544"/>
      <c r="W88" s="544"/>
      <c r="X88" s="520">
        <f t="shared" si="49"/>
        <v>0</v>
      </c>
      <c r="Y88" s="520">
        <f t="shared" si="49"/>
        <v>0</v>
      </c>
      <c r="Z88" s="520">
        <f t="shared" si="49"/>
        <v>0</v>
      </c>
      <c r="AA88" s="520">
        <f t="shared" si="49"/>
        <v>0</v>
      </c>
      <c r="AB88" s="520">
        <f t="shared" si="49"/>
        <v>0</v>
      </c>
      <c r="AC88" s="520">
        <f t="shared" si="49"/>
        <v>0</v>
      </c>
      <c r="AD88" s="520">
        <f t="shared" si="49"/>
        <v>0</v>
      </c>
      <c r="AE88" s="520">
        <f t="shared" si="49"/>
        <v>0</v>
      </c>
      <c r="AF88" s="520">
        <f t="shared" si="49"/>
        <v>0</v>
      </c>
      <c r="AG88" s="520">
        <f t="shared" si="49"/>
        <v>0</v>
      </c>
      <c r="AH88" s="520">
        <f t="shared" si="49"/>
        <v>0</v>
      </c>
      <c r="AI88" s="520">
        <f t="shared" si="49"/>
        <v>0</v>
      </c>
      <c r="AJ88" s="523">
        <f t="shared" si="48"/>
        <v>0</v>
      </c>
      <c r="AK88" s="504"/>
    </row>
    <row r="89" spans="1:37" ht="12.75">
      <c r="A89" s="504"/>
      <c r="B89" s="649" t="s">
        <v>1</v>
      </c>
      <c r="C89" s="920" t="s">
        <v>443</v>
      </c>
      <c r="D89" s="921" t="s">
        <v>444</v>
      </c>
      <c r="E89" s="918">
        <f aca="true" t="shared" si="50" ref="E89:P89">E90+E91</f>
        <v>0</v>
      </c>
      <c r="F89" s="918">
        <f t="shared" si="50"/>
        <v>0</v>
      </c>
      <c r="G89" s="918">
        <f t="shared" si="50"/>
        <v>0</v>
      </c>
      <c r="H89" s="918">
        <f t="shared" si="50"/>
        <v>0</v>
      </c>
      <c r="I89" s="918">
        <f t="shared" si="50"/>
        <v>0</v>
      </c>
      <c r="J89" s="918">
        <f t="shared" si="50"/>
        <v>0</v>
      </c>
      <c r="K89" s="918">
        <f t="shared" si="50"/>
        <v>0</v>
      </c>
      <c r="L89" s="918">
        <f t="shared" si="50"/>
        <v>0</v>
      </c>
      <c r="M89" s="918">
        <f t="shared" si="50"/>
        <v>0</v>
      </c>
      <c r="N89" s="918">
        <f t="shared" si="50"/>
        <v>0</v>
      </c>
      <c r="O89" s="918">
        <f t="shared" si="50"/>
        <v>0</v>
      </c>
      <c r="P89" s="918">
        <f t="shared" si="50"/>
        <v>0</v>
      </c>
      <c r="Q89" s="922">
        <f t="shared" si="46"/>
        <v>0</v>
      </c>
      <c r="S89" s="649" t="s">
        <v>1</v>
      </c>
      <c r="T89" s="920" t="s">
        <v>443</v>
      </c>
      <c r="U89" s="962"/>
      <c r="V89" s="962"/>
      <c r="W89" s="962"/>
      <c r="X89" s="537">
        <f>+X90+X91</f>
        <v>0</v>
      </c>
      <c r="Y89" s="537">
        <f>+Y90+Y91</f>
        <v>0</v>
      </c>
      <c r="Z89" s="537">
        <f>+Z90+Z91</f>
        <v>0</v>
      </c>
      <c r="AA89" s="537">
        <f aca="true" t="shared" si="51" ref="AA89:AI89">+AA90+AA91</f>
        <v>0</v>
      </c>
      <c r="AB89" s="537">
        <f t="shared" si="51"/>
        <v>0</v>
      </c>
      <c r="AC89" s="537">
        <f t="shared" si="51"/>
        <v>0</v>
      </c>
      <c r="AD89" s="537">
        <f t="shared" si="51"/>
        <v>0</v>
      </c>
      <c r="AE89" s="537">
        <f t="shared" si="51"/>
        <v>0</v>
      </c>
      <c r="AF89" s="537">
        <f t="shared" si="51"/>
        <v>0</v>
      </c>
      <c r="AG89" s="537">
        <f t="shared" si="51"/>
        <v>0</v>
      </c>
      <c r="AH89" s="537">
        <f t="shared" si="51"/>
        <v>0</v>
      </c>
      <c r="AI89" s="537">
        <f t="shared" si="51"/>
        <v>0</v>
      </c>
      <c r="AJ89" s="523">
        <f t="shared" si="48"/>
        <v>0</v>
      </c>
      <c r="AK89" s="504"/>
    </row>
    <row r="90" spans="1:37" ht="12.75">
      <c r="A90" s="504"/>
      <c r="B90" s="916" t="s">
        <v>49</v>
      </c>
      <c r="C90" s="923" t="s">
        <v>604</v>
      </c>
      <c r="D90" s="921" t="s">
        <v>444</v>
      </c>
      <c r="E90" s="893"/>
      <c r="F90" s="893"/>
      <c r="G90" s="893"/>
      <c r="H90" s="893"/>
      <c r="I90" s="893"/>
      <c r="J90" s="893"/>
      <c r="K90" s="893"/>
      <c r="L90" s="893"/>
      <c r="M90" s="893"/>
      <c r="N90" s="893"/>
      <c r="O90" s="893"/>
      <c r="P90" s="893"/>
      <c r="Q90" s="894">
        <f t="shared" si="46"/>
        <v>0</v>
      </c>
      <c r="S90" s="916" t="s">
        <v>49</v>
      </c>
      <c r="T90" s="923" t="s">
        <v>604</v>
      </c>
      <c r="U90" s="544"/>
      <c r="V90" s="544"/>
      <c r="W90" s="544"/>
      <c r="X90" s="520">
        <f aca="true" t="shared" si="52" ref="X90:AI91">+E90*$U90</f>
        <v>0</v>
      </c>
      <c r="Y90" s="520">
        <f t="shared" si="52"/>
        <v>0</v>
      </c>
      <c r="Z90" s="520">
        <f t="shared" si="52"/>
        <v>0</v>
      </c>
      <c r="AA90" s="520">
        <f t="shared" si="52"/>
        <v>0</v>
      </c>
      <c r="AB90" s="520">
        <f t="shared" si="52"/>
        <v>0</v>
      </c>
      <c r="AC90" s="520">
        <f t="shared" si="52"/>
        <v>0</v>
      </c>
      <c r="AD90" s="520">
        <f t="shared" si="52"/>
        <v>0</v>
      </c>
      <c r="AE90" s="520">
        <f t="shared" si="52"/>
        <v>0</v>
      </c>
      <c r="AF90" s="520">
        <f t="shared" si="52"/>
        <v>0</v>
      </c>
      <c r="AG90" s="520">
        <f t="shared" si="52"/>
        <v>0</v>
      </c>
      <c r="AH90" s="520">
        <f t="shared" si="52"/>
        <v>0</v>
      </c>
      <c r="AI90" s="520">
        <f t="shared" si="52"/>
        <v>0</v>
      </c>
      <c r="AJ90" s="523">
        <f t="shared" si="48"/>
        <v>0</v>
      </c>
      <c r="AK90" s="504"/>
    </row>
    <row r="91" spans="1:37" ht="12.75">
      <c r="A91" s="504"/>
      <c r="B91" s="924" t="s">
        <v>50</v>
      </c>
      <c r="C91" s="925" t="s">
        <v>605</v>
      </c>
      <c r="D91" s="926" t="s">
        <v>444</v>
      </c>
      <c r="E91" s="927"/>
      <c r="F91" s="927"/>
      <c r="G91" s="927"/>
      <c r="H91" s="927"/>
      <c r="I91" s="927"/>
      <c r="J91" s="927"/>
      <c r="K91" s="927"/>
      <c r="L91" s="927"/>
      <c r="M91" s="927"/>
      <c r="N91" s="927"/>
      <c r="O91" s="927"/>
      <c r="P91" s="927"/>
      <c r="Q91" s="928">
        <f t="shared" si="46"/>
        <v>0</v>
      </c>
      <c r="S91" s="924" t="s">
        <v>50</v>
      </c>
      <c r="T91" s="925" t="s">
        <v>605</v>
      </c>
      <c r="U91" s="545"/>
      <c r="V91" s="545"/>
      <c r="W91" s="545"/>
      <c r="X91" s="520">
        <f t="shared" si="52"/>
        <v>0</v>
      </c>
      <c r="Y91" s="520">
        <f t="shared" si="52"/>
        <v>0</v>
      </c>
      <c r="Z91" s="520">
        <f t="shared" si="52"/>
        <v>0</v>
      </c>
      <c r="AA91" s="520">
        <f t="shared" si="52"/>
        <v>0</v>
      </c>
      <c r="AB91" s="520">
        <f t="shared" si="52"/>
        <v>0</v>
      </c>
      <c r="AC91" s="520">
        <f t="shared" si="52"/>
        <v>0</v>
      </c>
      <c r="AD91" s="520">
        <f t="shared" si="52"/>
        <v>0</v>
      </c>
      <c r="AE91" s="520">
        <f t="shared" si="52"/>
        <v>0</v>
      </c>
      <c r="AF91" s="520">
        <f t="shared" si="52"/>
        <v>0</v>
      </c>
      <c r="AG91" s="520">
        <f t="shared" si="52"/>
        <v>0</v>
      </c>
      <c r="AH91" s="520">
        <f t="shared" si="52"/>
        <v>0</v>
      </c>
      <c r="AI91" s="520">
        <f t="shared" si="52"/>
        <v>0</v>
      </c>
      <c r="AJ91" s="523">
        <f t="shared" si="48"/>
        <v>0</v>
      </c>
      <c r="AK91" s="504"/>
    </row>
    <row r="92" spans="1:37" ht="12.75">
      <c r="A92" s="504"/>
      <c r="B92" s="929"/>
      <c r="C92" s="930" t="s">
        <v>449</v>
      </c>
      <c r="D92" s="931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931"/>
      <c r="P92" s="931"/>
      <c r="Q92" s="932"/>
      <c r="S92" s="929"/>
      <c r="T92" s="930" t="s">
        <v>449</v>
      </c>
      <c r="U92" s="965"/>
      <c r="V92" s="965"/>
      <c r="W92" s="965"/>
      <c r="X92" s="542">
        <f>+X93+X96+X99</f>
        <v>0</v>
      </c>
      <c r="Y92" s="542">
        <f>+Y93+Y96+Y99</f>
        <v>0</v>
      </c>
      <c r="Z92" s="542">
        <f>+Z93+Z96+Z99</f>
        <v>0</v>
      </c>
      <c r="AA92" s="542">
        <f aca="true" t="shared" si="53" ref="AA92:AI92">+AA93+AA96+AA99</f>
        <v>0</v>
      </c>
      <c r="AB92" s="542">
        <f t="shared" si="53"/>
        <v>0</v>
      </c>
      <c r="AC92" s="542">
        <f t="shared" si="53"/>
        <v>0</v>
      </c>
      <c r="AD92" s="542">
        <f t="shared" si="53"/>
        <v>0</v>
      </c>
      <c r="AE92" s="542">
        <f t="shared" si="53"/>
        <v>0</v>
      </c>
      <c r="AF92" s="542">
        <f t="shared" si="53"/>
        <v>0</v>
      </c>
      <c r="AG92" s="542">
        <f t="shared" si="53"/>
        <v>0</v>
      </c>
      <c r="AH92" s="542">
        <f t="shared" si="53"/>
        <v>0</v>
      </c>
      <c r="AI92" s="542">
        <f t="shared" si="53"/>
        <v>0</v>
      </c>
      <c r="AJ92" s="543">
        <f t="shared" si="48"/>
        <v>0</v>
      </c>
      <c r="AK92" s="504"/>
    </row>
    <row r="93" spans="1:36" ht="12.75">
      <c r="A93" s="504"/>
      <c r="B93" s="914" t="s">
        <v>0</v>
      </c>
      <c r="C93" s="915" t="s">
        <v>436</v>
      </c>
      <c r="D93" s="889" t="s">
        <v>437</v>
      </c>
      <c r="E93" s="890">
        <f aca="true" t="shared" si="54" ref="E93:P93">+E94+E95</f>
        <v>0</v>
      </c>
      <c r="F93" s="890">
        <f t="shared" si="54"/>
        <v>0</v>
      </c>
      <c r="G93" s="890">
        <f t="shared" si="54"/>
        <v>0</v>
      </c>
      <c r="H93" s="890">
        <f t="shared" si="54"/>
        <v>0</v>
      </c>
      <c r="I93" s="890">
        <f t="shared" si="54"/>
        <v>0</v>
      </c>
      <c r="J93" s="890">
        <f t="shared" si="54"/>
        <v>0</v>
      </c>
      <c r="K93" s="890">
        <f t="shared" si="54"/>
        <v>0</v>
      </c>
      <c r="L93" s="890">
        <f t="shared" si="54"/>
        <v>0</v>
      </c>
      <c r="M93" s="890">
        <f t="shared" si="54"/>
        <v>0</v>
      </c>
      <c r="N93" s="890">
        <f t="shared" si="54"/>
        <v>0</v>
      </c>
      <c r="O93" s="890">
        <f t="shared" si="54"/>
        <v>0</v>
      </c>
      <c r="P93" s="890">
        <f t="shared" si="54"/>
        <v>0</v>
      </c>
      <c r="Q93" s="891">
        <f aca="true" t="shared" si="55" ref="Q93:Q101">SUM(E93:P93)</f>
        <v>0</v>
      </c>
      <c r="S93" s="914" t="s">
        <v>0</v>
      </c>
      <c r="T93" s="915" t="s">
        <v>436</v>
      </c>
      <c r="U93" s="963"/>
      <c r="V93" s="963"/>
      <c r="W93" s="963"/>
      <c r="X93" s="522">
        <f>SUM(X94:X95)</f>
        <v>0</v>
      </c>
      <c r="Y93" s="522">
        <f>SUM(Y94:Y95)</f>
        <v>0</v>
      </c>
      <c r="Z93" s="522">
        <f>SUM(Z94:Z95)</f>
        <v>0</v>
      </c>
      <c r="AA93" s="522">
        <f aca="true" t="shared" si="56" ref="AA93:AI93">SUM(AA94:AA95)</f>
        <v>0</v>
      </c>
      <c r="AB93" s="522">
        <f t="shared" si="56"/>
        <v>0</v>
      </c>
      <c r="AC93" s="522">
        <f t="shared" si="56"/>
        <v>0</v>
      </c>
      <c r="AD93" s="522">
        <f t="shared" si="56"/>
        <v>0</v>
      </c>
      <c r="AE93" s="522">
        <f t="shared" si="56"/>
        <v>0</v>
      </c>
      <c r="AF93" s="522">
        <f t="shared" si="56"/>
        <v>0</v>
      </c>
      <c r="AG93" s="522">
        <f t="shared" si="56"/>
        <v>0</v>
      </c>
      <c r="AH93" s="522">
        <f t="shared" si="56"/>
        <v>0</v>
      </c>
      <c r="AI93" s="522">
        <f t="shared" si="56"/>
        <v>0</v>
      </c>
      <c r="AJ93" s="523">
        <f t="shared" si="48"/>
        <v>0</v>
      </c>
    </row>
    <row r="94" spans="1:37" ht="12.75">
      <c r="A94" s="504"/>
      <c r="B94" s="916" t="s">
        <v>46</v>
      </c>
      <c r="C94" s="917" t="s">
        <v>438</v>
      </c>
      <c r="D94" s="564" t="s">
        <v>437</v>
      </c>
      <c r="E94" s="893"/>
      <c r="F94" s="893"/>
      <c r="G94" s="893"/>
      <c r="H94" s="893"/>
      <c r="I94" s="893"/>
      <c r="J94" s="893"/>
      <c r="K94" s="893"/>
      <c r="L94" s="893"/>
      <c r="M94" s="893"/>
      <c r="N94" s="893"/>
      <c r="O94" s="893"/>
      <c r="P94" s="893"/>
      <c r="Q94" s="894">
        <f t="shared" si="55"/>
        <v>0</v>
      </c>
      <c r="S94" s="916" t="s">
        <v>46</v>
      </c>
      <c r="T94" s="917" t="s">
        <v>438</v>
      </c>
      <c r="U94" s="544"/>
      <c r="V94" s="544"/>
      <c r="W94" s="544"/>
      <c r="X94" s="520">
        <f aca="true" t="shared" si="57" ref="X94:AI95">+E94*$U94</f>
        <v>0</v>
      </c>
      <c r="Y94" s="520">
        <f t="shared" si="57"/>
        <v>0</v>
      </c>
      <c r="Z94" s="520">
        <f t="shared" si="57"/>
        <v>0</v>
      </c>
      <c r="AA94" s="520">
        <f t="shared" si="57"/>
        <v>0</v>
      </c>
      <c r="AB94" s="520">
        <f t="shared" si="57"/>
        <v>0</v>
      </c>
      <c r="AC94" s="520">
        <f t="shared" si="57"/>
        <v>0</v>
      </c>
      <c r="AD94" s="520">
        <f t="shared" si="57"/>
        <v>0</v>
      </c>
      <c r="AE94" s="520">
        <f t="shared" si="57"/>
        <v>0</v>
      </c>
      <c r="AF94" s="520">
        <f t="shared" si="57"/>
        <v>0</v>
      </c>
      <c r="AG94" s="520">
        <f t="shared" si="57"/>
        <v>0</v>
      </c>
      <c r="AH94" s="520">
        <f t="shared" si="57"/>
        <v>0</v>
      </c>
      <c r="AI94" s="520">
        <f t="shared" si="57"/>
        <v>0</v>
      </c>
      <c r="AJ94" s="523">
        <f t="shared" si="48"/>
        <v>0</v>
      </c>
      <c r="AK94" s="504"/>
    </row>
    <row r="95" spans="1:37" ht="12.75">
      <c r="A95" s="504"/>
      <c r="B95" s="916" t="s">
        <v>47</v>
      </c>
      <c r="C95" s="917" t="s">
        <v>439</v>
      </c>
      <c r="D95" s="564" t="s">
        <v>437</v>
      </c>
      <c r="E95" s="893"/>
      <c r="F95" s="893"/>
      <c r="G95" s="893"/>
      <c r="H95" s="893"/>
      <c r="I95" s="893"/>
      <c r="J95" s="893"/>
      <c r="K95" s="893"/>
      <c r="L95" s="893"/>
      <c r="M95" s="893"/>
      <c r="N95" s="893"/>
      <c r="O95" s="893"/>
      <c r="P95" s="893"/>
      <c r="Q95" s="894">
        <f t="shared" si="55"/>
        <v>0</v>
      </c>
      <c r="S95" s="916" t="s">
        <v>47</v>
      </c>
      <c r="T95" s="917" t="s">
        <v>439</v>
      </c>
      <c r="U95" s="544"/>
      <c r="V95" s="544"/>
      <c r="W95" s="544"/>
      <c r="X95" s="520">
        <f t="shared" si="57"/>
        <v>0</v>
      </c>
      <c r="Y95" s="520">
        <f t="shared" si="57"/>
        <v>0</v>
      </c>
      <c r="Z95" s="520">
        <f t="shared" si="57"/>
        <v>0</v>
      </c>
      <c r="AA95" s="520">
        <f t="shared" si="57"/>
        <v>0</v>
      </c>
      <c r="AB95" s="520">
        <f t="shared" si="57"/>
        <v>0</v>
      </c>
      <c r="AC95" s="520">
        <f t="shared" si="57"/>
        <v>0</v>
      </c>
      <c r="AD95" s="520">
        <f t="shared" si="57"/>
        <v>0</v>
      </c>
      <c r="AE95" s="520">
        <f t="shared" si="57"/>
        <v>0</v>
      </c>
      <c r="AF95" s="520">
        <f t="shared" si="57"/>
        <v>0</v>
      </c>
      <c r="AG95" s="520">
        <f t="shared" si="57"/>
        <v>0</v>
      </c>
      <c r="AH95" s="520">
        <f t="shared" si="57"/>
        <v>0</v>
      </c>
      <c r="AI95" s="520">
        <f t="shared" si="57"/>
        <v>0</v>
      </c>
      <c r="AJ95" s="523">
        <f t="shared" si="48"/>
        <v>0</v>
      </c>
      <c r="AK95" s="504"/>
    </row>
    <row r="96" spans="1:37" ht="12.75">
      <c r="A96" s="504"/>
      <c r="B96" s="916" t="s">
        <v>1</v>
      </c>
      <c r="C96" s="917" t="s">
        <v>440</v>
      </c>
      <c r="D96" s="564" t="s">
        <v>424</v>
      </c>
      <c r="E96" s="918">
        <f aca="true" t="shared" si="58" ref="E96:P96">E97+E98</f>
        <v>0</v>
      </c>
      <c r="F96" s="918">
        <f t="shared" si="58"/>
        <v>0</v>
      </c>
      <c r="G96" s="918">
        <f t="shared" si="58"/>
        <v>0</v>
      </c>
      <c r="H96" s="918">
        <f t="shared" si="58"/>
        <v>0</v>
      </c>
      <c r="I96" s="918">
        <f t="shared" si="58"/>
        <v>0</v>
      </c>
      <c r="J96" s="918">
        <f t="shared" si="58"/>
        <v>0</v>
      </c>
      <c r="K96" s="918">
        <f t="shared" si="58"/>
        <v>0</v>
      </c>
      <c r="L96" s="918">
        <f t="shared" si="58"/>
        <v>0</v>
      </c>
      <c r="M96" s="918">
        <f t="shared" si="58"/>
        <v>0</v>
      </c>
      <c r="N96" s="918">
        <f t="shared" si="58"/>
        <v>0</v>
      </c>
      <c r="O96" s="918">
        <f t="shared" si="58"/>
        <v>0</v>
      </c>
      <c r="P96" s="918">
        <f t="shared" si="58"/>
        <v>0</v>
      </c>
      <c r="Q96" s="894">
        <f t="shared" si="55"/>
        <v>0</v>
      </c>
      <c r="R96" s="856"/>
      <c r="S96" s="916" t="s">
        <v>1</v>
      </c>
      <c r="T96" s="917" t="s">
        <v>440</v>
      </c>
      <c r="U96" s="962"/>
      <c r="V96" s="962"/>
      <c r="W96" s="962"/>
      <c r="X96" s="520">
        <f>+X97+X98</f>
        <v>0</v>
      </c>
      <c r="Y96" s="520">
        <f>+Y97+Y98</f>
        <v>0</v>
      </c>
      <c r="Z96" s="520">
        <f>+Z97+Z98</f>
        <v>0</v>
      </c>
      <c r="AA96" s="520">
        <f aca="true" t="shared" si="59" ref="AA96:AI96">+AA97+AA98</f>
        <v>0</v>
      </c>
      <c r="AB96" s="520">
        <f t="shared" si="59"/>
        <v>0</v>
      </c>
      <c r="AC96" s="520">
        <f t="shared" si="59"/>
        <v>0</v>
      </c>
      <c r="AD96" s="520">
        <f t="shared" si="59"/>
        <v>0</v>
      </c>
      <c r="AE96" s="520">
        <f t="shared" si="59"/>
        <v>0</v>
      </c>
      <c r="AF96" s="520">
        <f t="shared" si="59"/>
        <v>0</v>
      </c>
      <c r="AG96" s="520">
        <f t="shared" si="59"/>
        <v>0</v>
      </c>
      <c r="AH96" s="520">
        <f t="shared" si="59"/>
        <v>0</v>
      </c>
      <c r="AI96" s="520">
        <f t="shared" si="59"/>
        <v>0</v>
      </c>
      <c r="AJ96" s="523">
        <f t="shared" si="48"/>
        <v>0</v>
      </c>
      <c r="AK96" s="504"/>
    </row>
    <row r="97" spans="1:37" ht="12.75">
      <c r="A97" s="504"/>
      <c r="B97" s="916" t="s">
        <v>49</v>
      </c>
      <c r="C97" s="919" t="s">
        <v>441</v>
      </c>
      <c r="D97" s="564" t="s">
        <v>424</v>
      </c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3"/>
      <c r="Q97" s="894">
        <f t="shared" si="55"/>
        <v>0</v>
      </c>
      <c r="S97" s="916" t="s">
        <v>49</v>
      </c>
      <c r="T97" s="919" t="s">
        <v>441</v>
      </c>
      <c r="U97" s="544"/>
      <c r="V97" s="544"/>
      <c r="W97" s="544"/>
      <c r="X97" s="520">
        <f aca="true" t="shared" si="60" ref="X97:AI98">+E97*$U97</f>
        <v>0</v>
      </c>
      <c r="Y97" s="520">
        <f t="shared" si="60"/>
        <v>0</v>
      </c>
      <c r="Z97" s="520">
        <f t="shared" si="60"/>
        <v>0</v>
      </c>
      <c r="AA97" s="520">
        <f t="shared" si="60"/>
        <v>0</v>
      </c>
      <c r="AB97" s="520">
        <f t="shared" si="60"/>
        <v>0</v>
      </c>
      <c r="AC97" s="520">
        <f t="shared" si="60"/>
        <v>0</v>
      </c>
      <c r="AD97" s="520">
        <f t="shared" si="60"/>
        <v>0</v>
      </c>
      <c r="AE97" s="520">
        <f t="shared" si="60"/>
        <v>0</v>
      </c>
      <c r="AF97" s="520">
        <f t="shared" si="60"/>
        <v>0</v>
      </c>
      <c r="AG97" s="520">
        <f t="shared" si="60"/>
        <v>0</v>
      </c>
      <c r="AH97" s="520">
        <f t="shared" si="60"/>
        <v>0</v>
      </c>
      <c r="AI97" s="520">
        <f t="shared" si="60"/>
        <v>0</v>
      </c>
      <c r="AJ97" s="523">
        <f t="shared" si="48"/>
        <v>0</v>
      </c>
      <c r="AK97" s="504"/>
    </row>
    <row r="98" spans="1:37" ht="12.75">
      <c r="A98" s="504"/>
      <c r="B98" s="916" t="s">
        <v>50</v>
      </c>
      <c r="C98" s="919" t="s">
        <v>442</v>
      </c>
      <c r="D98" s="564" t="s">
        <v>424</v>
      </c>
      <c r="E98" s="893"/>
      <c r="F98" s="893"/>
      <c r="G98" s="893"/>
      <c r="H98" s="893"/>
      <c r="I98" s="893"/>
      <c r="J98" s="893"/>
      <c r="K98" s="893"/>
      <c r="L98" s="893"/>
      <c r="M98" s="893"/>
      <c r="N98" s="893"/>
      <c r="O98" s="893"/>
      <c r="P98" s="893"/>
      <c r="Q98" s="894">
        <f t="shared" si="55"/>
        <v>0</v>
      </c>
      <c r="S98" s="916" t="s">
        <v>50</v>
      </c>
      <c r="T98" s="919" t="s">
        <v>442</v>
      </c>
      <c r="U98" s="544"/>
      <c r="V98" s="544"/>
      <c r="W98" s="544"/>
      <c r="X98" s="520">
        <f t="shared" si="60"/>
        <v>0</v>
      </c>
      <c r="Y98" s="520">
        <f t="shared" si="60"/>
        <v>0</v>
      </c>
      <c r="Z98" s="520">
        <f t="shared" si="60"/>
        <v>0</v>
      </c>
      <c r="AA98" s="520">
        <f t="shared" si="60"/>
        <v>0</v>
      </c>
      <c r="AB98" s="520">
        <f t="shared" si="60"/>
        <v>0</v>
      </c>
      <c r="AC98" s="520">
        <f t="shared" si="60"/>
        <v>0</v>
      </c>
      <c r="AD98" s="520">
        <f t="shared" si="60"/>
        <v>0</v>
      </c>
      <c r="AE98" s="520">
        <f t="shared" si="60"/>
        <v>0</v>
      </c>
      <c r="AF98" s="520">
        <f t="shared" si="60"/>
        <v>0</v>
      </c>
      <c r="AG98" s="520">
        <f t="shared" si="60"/>
        <v>0</v>
      </c>
      <c r="AH98" s="520">
        <f t="shared" si="60"/>
        <v>0</v>
      </c>
      <c r="AI98" s="520">
        <f t="shared" si="60"/>
        <v>0</v>
      </c>
      <c r="AJ98" s="523">
        <f t="shared" si="48"/>
        <v>0</v>
      </c>
      <c r="AK98" s="504"/>
    </row>
    <row r="99" spans="1:37" ht="12.75">
      <c r="A99" s="504"/>
      <c r="B99" s="649" t="s">
        <v>2</v>
      </c>
      <c r="C99" s="920" t="s">
        <v>443</v>
      </c>
      <c r="D99" s="921" t="s">
        <v>444</v>
      </c>
      <c r="E99" s="918">
        <f aca="true" t="shared" si="61" ref="E99:P99">E100+E101</f>
        <v>0</v>
      </c>
      <c r="F99" s="918">
        <f t="shared" si="61"/>
        <v>0</v>
      </c>
      <c r="G99" s="918">
        <f t="shared" si="61"/>
        <v>0</v>
      </c>
      <c r="H99" s="918">
        <f t="shared" si="61"/>
        <v>0</v>
      </c>
      <c r="I99" s="918">
        <f t="shared" si="61"/>
        <v>0</v>
      </c>
      <c r="J99" s="918">
        <f t="shared" si="61"/>
        <v>0</v>
      </c>
      <c r="K99" s="918">
        <f t="shared" si="61"/>
        <v>0</v>
      </c>
      <c r="L99" s="918">
        <f t="shared" si="61"/>
        <v>0</v>
      </c>
      <c r="M99" s="918">
        <f t="shared" si="61"/>
        <v>0</v>
      </c>
      <c r="N99" s="918">
        <f t="shared" si="61"/>
        <v>0</v>
      </c>
      <c r="O99" s="918">
        <f t="shared" si="61"/>
        <v>0</v>
      </c>
      <c r="P99" s="918">
        <f t="shared" si="61"/>
        <v>0</v>
      </c>
      <c r="Q99" s="922">
        <f t="shared" si="55"/>
        <v>0</v>
      </c>
      <c r="S99" s="649" t="s">
        <v>2</v>
      </c>
      <c r="T99" s="920" t="s">
        <v>443</v>
      </c>
      <c r="U99" s="962"/>
      <c r="V99" s="962"/>
      <c r="W99" s="962"/>
      <c r="X99" s="537">
        <f>+X100+X101</f>
        <v>0</v>
      </c>
      <c r="Y99" s="537">
        <f>+Y100+Y101</f>
        <v>0</v>
      </c>
      <c r="Z99" s="537">
        <f>+Z100+Z101</f>
        <v>0</v>
      </c>
      <c r="AA99" s="537">
        <f aca="true" t="shared" si="62" ref="AA99:AI99">+AA100+AA101</f>
        <v>0</v>
      </c>
      <c r="AB99" s="537">
        <f t="shared" si="62"/>
        <v>0</v>
      </c>
      <c r="AC99" s="537">
        <f t="shared" si="62"/>
        <v>0</v>
      </c>
      <c r="AD99" s="537">
        <f t="shared" si="62"/>
        <v>0</v>
      </c>
      <c r="AE99" s="537">
        <f t="shared" si="62"/>
        <v>0</v>
      </c>
      <c r="AF99" s="537">
        <f t="shared" si="62"/>
        <v>0</v>
      </c>
      <c r="AG99" s="537">
        <f t="shared" si="62"/>
        <v>0</v>
      </c>
      <c r="AH99" s="537">
        <f t="shared" si="62"/>
        <v>0</v>
      </c>
      <c r="AI99" s="537">
        <f t="shared" si="62"/>
        <v>0</v>
      </c>
      <c r="AJ99" s="523">
        <f t="shared" si="48"/>
        <v>0</v>
      </c>
      <c r="AK99" s="504"/>
    </row>
    <row r="100" spans="1:37" ht="12.75">
      <c r="A100" s="504"/>
      <c r="B100" s="916" t="s">
        <v>53</v>
      </c>
      <c r="C100" s="923" t="s">
        <v>604</v>
      </c>
      <c r="D100" s="921" t="s">
        <v>444</v>
      </c>
      <c r="E100" s="893"/>
      <c r="F100" s="893"/>
      <c r="G100" s="893"/>
      <c r="H100" s="893"/>
      <c r="I100" s="893"/>
      <c r="J100" s="893"/>
      <c r="K100" s="893"/>
      <c r="L100" s="893"/>
      <c r="M100" s="893"/>
      <c r="N100" s="893"/>
      <c r="O100" s="893"/>
      <c r="P100" s="893"/>
      <c r="Q100" s="894">
        <f t="shared" si="55"/>
        <v>0</v>
      </c>
      <c r="S100" s="916" t="s">
        <v>53</v>
      </c>
      <c r="T100" s="923" t="s">
        <v>604</v>
      </c>
      <c r="U100" s="544"/>
      <c r="V100" s="544"/>
      <c r="W100" s="544"/>
      <c r="X100" s="520">
        <f aca="true" t="shared" si="63" ref="X100:AI101">+E100*$U100</f>
        <v>0</v>
      </c>
      <c r="Y100" s="520">
        <f t="shared" si="63"/>
        <v>0</v>
      </c>
      <c r="Z100" s="520">
        <f t="shared" si="63"/>
        <v>0</v>
      </c>
      <c r="AA100" s="520">
        <f t="shared" si="63"/>
        <v>0</v>
      </c>
      <c r="AB100" s="520">
        <f t="shared" si="63"/>
        <v>0</v>
      </c>
      <c r="AC100" s="520">
        <f t="shared" si="63"/>
        <v>0</v>
      </c>
      <c r="AD100" s="520">
        <f t="shared" si="63"/>
        <v>0</v>
      </c>
      <c r="AE100" s="520">
        <f t="shared" si="63"/>
        <v>0</v>
      </c>
      <c r="AF100" s="520">
        <f t="shared" si="63"/>
        <v>0</v>
      </c>
      <c r="AG100" s="520">
        <f t="shared" si="63"/>
        <v>0</v>
      </c>
      <c r="AH100" s="520">
        <f t="shared" si="63"/>
        <v>0</v>
      </c>
      <c r="AI100" s="520">
        <f t="shared" si="63"/>
        <v>0</v>
      </c>
      <c r="AJ100" s="523">
        <f t="shared" si="48"/>
        <v>0</v>
      </c>
      <c r="AK100" s="504"/>
    </row>
    <row r="101" spans="1:37" ht="13.5" thickBot="1">
      <c r="A101" s="504"/>
      <c r="B101" s="945" t="s">
        <v>54</v>
      </c>
      <c r="C101" s="946" t="s">
        <v>605</v>
      </c>
      <c r="D101" s="947" t="s">
        <v>444</v>
      </c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9">
        <f t="shared" si="55"/>
        <v>0</v>
      </c>
      <c r="S101" s="924" t="s">
        <v>54</v>
      </c>
      <c r="T101" s="925" t="s">
        <v>605</v>
      </c>
      <c r="U101" s="545"/>
      <c r="V101" s="545"/>
      <c r="W101" s="545"/>
      <c r="X101" s="548">
        <f t="shared" si="63"/>
        <v>0</v>
      </c>
      <c r="Y101" s="548">
        <f t="shared" si="63"/>
        <v>0</v>
      </c>
      <c r="Z101" s="548">
        <f t="shared" si="63"/>
        <v>0</v>
      </c>
      <c r="AA101" s="548">
        <f t="shared" si="63"/>
        <v>0</v>
      </c>
      <c r="AB101" s="548">
        <f t="shared" si="63"/>
        <v>0</v>
      </c>
      <c r="AC101" s="548">
        <f t="shared" si="63"/>
        <v>0</v>
      </c>
      <c r="AD101" s="548">
        <f t="shared" si="63"/>
        <v>0</v>
      </c>
      <c r="AE101" s="548">
        <f t="shared" si="63"/>
        <v>0</v>
      </c>
      <c r="AF101" s="548">
        <f t="shared" si="63"/>
        <v>0</v>
      </c>
      <c r="AG101" s="548">
        <f t="shared" si="63"/>
        <v>0</v>
      </c>
      <c r="AH101" s="548">
        <f t="shared" si="63"/>
        <v>0</v>
      </c>
      <c r="AI101" s="548">
        <f t="shared" si="63"/>
        <v>0</v>
      </c>
      <c r="AJ101" s="549">
        <f t="shared" si="48"/>
        <v>0</v>
      </c>
      <c r="AK101" s="504"/>
    </row>
    <row r="102" spans="1:38" ht="14.25" thickBot="1" thickTop="1">
      <c r="A102" s="504"/>
      <c r="B102" s="950"/>
      <c r="C102" s="951" t="str">
        <f>+C50</f>
        <v>Продаја потрошачима  -  укупно</v>
      </c>
      <c r="D102" s="952" t="s">
        <v>424</v>
      </c>
      <c r="E102" s="953">
        <f>+E55+E65+E75+E82+E86+E96</f>
        <v>0</v>
      </c>
      <c r="F102" s="953">
        <f aca="true" t="shared" si="64" ref="F102:P102">+F55+F65+F75+F82+F86+F96</f>
        <v>0</v>
      </c>
      <c r="G102" s="953">
        <f t="shared" si="64"/>
        <v>0</v>
      </c>
      <c r="H102" s="953">
        <f t="shared" si="64"/>
        <v>0</v>
      </c>
      <c r="I102" s="953">
        <f t="shared" si="64"/>
        <v>0</v>
      </c>
      <c r="J102" s="953">
        <f t="shared" si="64"/>
        <v>0</v>
      </c>
      <c r="K102" s="953">
        <f t="shared" si="64"/>
        <v>0</v>
      </c>
      <c r="L102" s="953">
        <f t="shared" si="64"/>
        <v>0</v>
      </c>
      <c r="M102" s="953">
        <f t="shared" si="64"/>
        <v>0</v>
      </c>
      <c r="N102" s="953">
        <f t="shared" si="64"/>
        <v>0</v>
      </c>
      <c r="O102" s="953">
        <f t="shared" si="64"/>
        <v>0</v>
      </c>
      <c r="P102" s="953">
        <f t="shared" si="64"/>
        <v>0</v>
      </c>
      <c r="Q102" s="954">
        <f>SUM(E102:P102)</f>
        <v>0</v>
      </c>
      <c r="S102" s="950"/>
      <c r="T102" s="951" t="str">
        <f>+T50</f>
        <v>Продаја потрошачима  -  укупно</v>
      </c>
      <c r="U102" s="550"/>
      <c r="V102" s="550"/>
      <c r="W102" s="550"/>
      <c r="X102" s="551">
        <f>+X51+X61+X71+X81+X85+X92</f>
        <v>0</v>
      </c>
      <c r="Y102" s="551">
        <f>+Y51+Y61+Y71+Y81+Y85+Y92</f>
        <v>0</v>
      </c>
      <c r="Z102" s="551">
        <f>+Z51+Z61+Z71+Z81+Z85+Z92</f>
        <v>0</v>
      </c>
      <c r="AA102" s="551">
        <f aca="true" t="shared" si="65" ref="AA102:AH102">+AA51+AA61+AA71+AA81+AA85+AA92</f>
        <v>0</v>
      </c>
      <c r="AB102" s="551">
        <f t="shared" si="65"/>
        <v>0</v>
      </c>
      <c r="AC102" s="551">
        <f t="shared" si="65"/>
        <v>0</v>
      </c>
      <c r="AD102" s="551">
        <f t="shared" si="65"/>
        <v>0</v>
      </c>
      <c r="AE102" s="551">
        <f t="shared" si="65"/>
        <v>0</v>
      </c>
      <c r="AF102" s="551">
        <f t="shared" si="65"/>
        <v>0</v>
      </c>
      <c r="AG102" s="551">
        <f t="shared" si="65"/>
        <v>0</v>
      </c>
      <c r="AH102" s="551">
        <f t="shared" si="65"/>
        <v>0</v>
      </c>
      <c r="AI102" s="551">
        <f>+AI51+AI61+AI71+AI81+AI85+AI92</f>
        <v>0</v>
      </c>
      <c r="AJ102" s="552">
        <f t="shared" si="48"/>
        <v>0</v>
      </c>
      <c r="AK102" s="553"/>
      <c r="AL102" s="504"/>
    </row>
    <row r="103" spans="1:38" ht="13.5" thickTop="1">
      <c r="A103" s="504"/>
      <c r="B103" s="554"/>
      <c r="C103" s="555"/>
      <c r="D103" s="555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7"/>
      <c r="Q103" s="556"/>
      <c r="S103" s="558"/>
      <c r="T103" s="1104" t="s">
        <v>740</v>
      </c>
      <c r="X103" s="557"/>
      <c r="Y103" s="557"/>
      <c r="Z103" s="557"/>
      <c r="AA103" s="557"/>
      <c r="AB103" s="557"/>
      <c r="AC103" s="557"/>
      <c r="AD103" s="557"/>
      <c r="AE103" s="557"/>
      <c r="AF103" s="557"/>
      <c r="AG103" s="557"/>
      <c r="AH103" s="557"/>
      <c r="AI103" s="557" t="s">
        <v>450</v>
      </c>
      <c r="AJ103" s="568"/>
      <c r="AK103" s="553"/>
      <c r="AL103" s="504"/>
    </row>
    <row r="104" spans="2:37" ht="12.75">
      <c r="B104"/>
      <c r="C104"/>
      <c r="D104"/>
      <c r="E104"/>
      <c r="F104"/>
      <c r="G104"/>
      <c r="H104"/>
      <c r="I104"/>
      <c r="J104" s="559"/>
      <c r="K104" s="559"/>
      <c r="L104" s="559"/>
      <c r="M104" s="559"/>
      <c r="N104" s="559"/>
      <c r="O104" s="559"/>
      <c r="P104" s="559"/>
      <c r="Q104" s="556"/>
      <c r="R104" s="559"/>
      <c r="T104" s="560"/>
      <c r="U104" s="560"/>
      <c r="V104" s="560"/>
      <c r="W104" s="560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1063" t="s">
        <v>703</v>
      </c>
      <c r="AJ104" s="1064">
        <f>+AJ102-AJ103</f>
        <v>0</v>
      </c>
      <c r="AK104" s="560"/>
    </row>
    <row r="105" spans="2:37" ht="30" customHeight="1">
      <c r="B105"/>
      <c r="C105"/>
      <c r="D105"/>
      <c r="E105"/>
      <c r="F105"/>
      <c r="G105"/>
      <c r="H105"/>
      <c r="I105"/>
      <c r="J105" s="559"/>
      <c r="K105" s="559"/>
      <c r="L105" s="886"/>
      <c r="M105" s="886"/>
      <c r="N105" s="886"/>
      <c r="O105" s="886"/>
      <c r="P105" s="559"/>
      <c r="Q105" s="556"/>
      <c r="R105" s="559"/>
      <c r="T105" s="560"/>
      <c r="U105" s="560"/>
      <c r="V105" s="560"/>
      <c r="W105" s="560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0"/>
    </row>
    <row r="106" spans="2:37" ht="19.5" customHeight="1">
      <c r="B106"/>
      <c r="C106"/>
      <c r="D106"/>
      <c r="E106"/>
      <c r="F106"/>
      <c r="G106"/>
      <c r="H106"/>
      <c r="I106"/>
      <c r="J106" s="559"/>
      <c r="K106" s="559"/>
      <c r="L106" s="886"/>
      <c r="M106" s="886"/>
      <c r="N106" s="886"/>
      <c r="O106" s="886"/>
      <c r="P106" s="559"/>
      <c r="Q106" s="559"/>
      <c r="R106" s="559"/>
      <c r="T106" s="560"/>
      <c r="U106" s="560"/>
      <c r="V106" s="560"/>
      <c r="W106" s="560"/>
      <c r="X106" s="562"/>
      <c r="Y106" s="562"/>
      <c r="Z106" s="562"/>
      <c r="AA106" s="562"/>
      <c r="AB106" s="562"/>
      <c r="AC106" s="562"/>
      <c r="AD106" s="562"/>
      <c r="AE106" s="562"/>
      <c r="AF106" s="562"/>
      <c r="AG106" s="562"/>
      <c r="AH106" s="562"/>
      <c r="AI106" s="562"/>
      <c r="AJ106" s="562"/>
      <c r="AK106" s="560"/>
    </row>
    <row r="107" spans="2:37" ht="19.5" customHeight="1">
      <c r="B107"/>
      <c r="C107"/>
      <c r="D107"/>
      <c r="E107"/>
      <c r="F107"/>
      <c r="G107"/>
      <c r="H107"/>
      <c r="I107"/>
      <c r="J107" s="559"/>
      <c r="K107" s="559"/>
      <c r="L107" s="886"/>
      <c r="M107" s="886"/>
      <c r="N107" s="886"/>
      <c r="O107" s="886"/>
      <c r="P107" s="559"/>
      <c r="Q107" s="559"/>
      <c r="R107" s="559"/>
      <c r="T107" s="560"/>
      <c r="U107" s="560"/>
      <c r="V107" s="560"/>
      <c r="W107" s="560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0"/>
    </row>
    <row r="108" spans="2:17" ht="19.5" customHeight="1">
      <c r="B108"/>
      <c r="C108"/>
      <c r="D108"/>
      <c r="E108"/>
      <c r="F108"/>
      <c r="G108"/>
      <c r="H108"/>
      <c r="I108"/>
      <c r="J108" s="563"/>
      <c r="K108" s="563"/>
      <c r="L108" s="886"/>
      <c r="M108" s="886"/>
      <c r="N108" s="886"/>
      <c r="O108" s="886"/>
      <c r="Q108" s="504"/>
    </row>
    <row r="109" spans="2:17" ht="19.5" customHeight="1">
      <c r="B109"/>
      <c r="C109"/>
      <c r="D109"/>
      <c r="E109"/>
      <c r="F109"/>
      <c r="G109"/>
      <c r="H109"/>
      <c r="I109"/>
      <c r="J109" s="886"/>
      <c r="K109" s="886"/>
      <c r="L109" s="886"/>
      <c r="M109" s="886"/>
      <c r="N109" s="886"/>
      <c r="O109" s="886"/>
      <c r="P109" s="886"/>
      <c r="Q109" s="886"/>
    </row>
    <row r="110" spans="2:17" ht="19.5" customHeight="1">
      <c r="B110"/>
      <c r="C110"/>
      <c r="D110"/>
      <c r="E110"/>
      <c r="F110"/>
      <c r="G110"/>
      <c r="H110"/>
      <c r="I110"/>
      <c r="J110" s="886"/>
      <c r="K110" s="886"/>
      <c r="L110" s="886"/>
      <c r="M110" s="886"/>
      <c r="N110" s="886"/>
      <c r="O110" s="886"/>
      <c r="P110" s="886"/>
      <c r="Q110" s="886"/>
    </row>
    <row r="111" spans="2:17" ht="25.5" customHeight="1">
      <c r="B111"/>
      <c r="C111"/>
      <c r="D111"/>
      <c r="E111"/>
      <c r="F111"/>
      <c r="G111"/>
      <c r="H111"/>
      <c r="I111"/>
      <c r="J111" s="886"/>
      <c r="K111" s="886"/>
      <c r="L111" s="886"/>
      <c r="M111" s="886"/>
      <c r="N111" s="886"/>
      <c r="O111" s="886"/>
      <c r="P111" s="886"/>
      <c r="Q111" s="886"/>
    </row>
    <row r="112" spans="2:17" ht="25.5" customHeight="1">
      <c r="B112"/>
      <c r="C112"/>
      <c r="D112"/>
      <c r="E112"/>
      <c r="F112"/>
      <c r="G112"/>
      <c r="H112"/>
      <c r="I112"/>
      <c r="J112" s="886"/>
      <c r="K112" s="886"/>
      <c r="L112" s="886"/>
      <c r="M112" s="886"/>
      <c r="N112" s="886"/>
      <c r="O112" s="886"/>
      <c r="P112" s="886"/>
      <c r="Q112" s="886"/>
    </row>
    <row r="113" spans="2:17" ht="26.25" customHeight="1">
      <c r="B113"/>
      <c r="C113"/>
      <c r="D113"/>
      <c r="E113"/>
      <c r="F113"/>
      <c r="G113"/>
      <c r="H113"/>
      <c r="I113"/>
      <c r="J113" s="886"/>
      <c r="K113" s="886"/>
      <c r="L113" s="886"/>
      <c r="M113" s="886"/>
      <c r="N113" s="886"/>
      <c r="O113" s="886"/>
      <c r="P113" s="886"/>
      <c r="Q113" s="886"/>
    </row>
    <row r="114" spans="2:17" ht="12.75" customHeight="1">
      <c r="B114"/>
      <c r="C114"/>
      <c r="D114"/>
      <c r="E114"/>
      <c r="F114"/>
      <c r="G114"/>
      <c r="H114"/>
      <c r="I114"/>
      <c r="J114" s="886"/>
      <c r="K114" s="886"/>
      <c r="L114" s="886"/>
      <c r="M114" s="886"/>
      <c r="N114" s="886"/>
      <c r="O114" s="886"/>
      <c r="P114" s="886"/>
      <c r="Q114" s="886"/>
    </row>
    <row r="115" spans="2:17" ht="12.75" customHeight="1">
      <c r="B115"/>
      <c r="C115"/>
      <c r="D115"/>
      <c r="E115"/>
      <c r="F115"/>
      <c r="G115"/>
      <c r="H115"/>
      <c r="I115"/>
      <c r="J115" s="565"/>
      <c r="K115" s="565"/>
      <c r="L115" s="565"/>
      <c r="M115" s="565"/>
      <c r="N115" s="565"/>
      <c r="O115" s="565"/>
      <c r="P115" s="565"/>
      <c r="Q115" s="955"/>
    </row>
    <row r="116" spans="2:17" ht="26.25" customHeight="1">
      <c r="B116"/>
      <c r="C116"/>
      <c r="D116"/>
      <c r="E116"/>
      <c r="F116"/>
      <c r="G116"/>
      <c r="H116"/>
      <c r="I116"/>
      <c r="J116" s="565"/>
      <c r="K116" s="565"/>
      <c r="L116" s="565"/>
      <c r="M116" s="565"/>
      <c r="N116" s="565"/>
      <c r="O116" s="565"/>
      <c r="P116" s="565"/>
      <c r="Q116" s="955"/>
    </row>
    <row r="117" spans="2:17" ht="12.75" customHeight="1">
      <c r="B117"/>
      <c r="C117"/>
      <c r="D117"/>
      <c r="E117"/>
      <c r="F117"/>
      <c r="G117"/>
      <c r="H117"/>
      <c r="I117"/>
      <c r="J117" s="565"/>
      <c r="K117" s="565"/>
      <c r="L117" s="565"/>
      <c r="M117" s="565"/>
      <c r="N117" s="565"/>
      <c r="O117" s="565"/>
      <c r="P117" s="565"/>
      <c r="Q117" s="955"/>
    </row>
    <row r="118" spans="2:17" ht="35.25" customHeight="1">
      <c r="B118"/>
      <c r="C118"/>
      <c r="D118"/>
      <c r="E118"/>
      <c r="F118"/>
      <c r="G118"/>
      <c r="H118"/>
      <c r="I118"/>
      <c r="J118" s="563"/>
      <c r="K118" s="563"/>
      <c r="L118" s="563"/>
      <c r="M118" s="563"/>
      <c r="N118" s="563"/>
      <c r="O118" s="563"/>
      <c r="P118" s="563"/>
      <c r="Q118" s="956"/>
    </row>
    <row r="119" spans="2:17" ht="12.75" customHeight="1">
      <c r="B119"/>
      <c r="C119"/>
      <c r="D119"/>
      <c r="E119"/>
      <c r="F119"/>
      <c r="G119"/>
      <c r="H119"/>
      <c r="I119"/>
      <c r="J119" s="886"/>
      <c r="K119" s="886"/>
      <c r="L119" s="886"/>
      <c r="M119" s="886"/>
      <c r="N119" s="886"/>
      <c r="O119" s="886"/>
      <c r="P119" s="886"/>
      <c r="Q119" s="886"/>
    </row>
    <row r="120" spans="2:17" ht="12.75">
      <c r="B120"/>
      <c r="C120"/>
      <c r="D120"/>
      <c r="E120"/>
      <c r="F120"/>
      <c r="G120"/>
      <c r="H120"/>
      <c r="I120"/>
      <c r="J120" s="886"/>
      <c r="K120" s="886"/>
      <c r="L120" s="886"/>
      <c r="M120" s="886"/>
      <c r="N120" s="886"/>
      <c r="O120" s="886"/>
      <c r="P120" s="886"/>
      <c r="Q120" s="886"/>
    </row>
    <row r="121" spans="2:17" ht="12.75">
      <c r="B121"/>
      <c r="C121"/>
      <c r="D121"/>
      <c r="E121"/>
      <c r="F121"/>
      <c r="G121"/>
      <c r="H121"/>
      <c r="I121"/>
      <c r="J121" s="886"/>
      <c r="K121" s="886"/>
      <c r="L121" s="886"/>
      <c r="M121" s="886"/>
      <c r="N121" s="886"/>
      <c r="O121" s="886"/>
      <c r="P121" s="886"/>
      <c r="Q121" s="886"/>
    </row>
    <row r="122" spans="2:17" ht="12.75">
      <c r="B122"/>
      <c r="C122"/>
      <c r="D122"/>
      <c r="E122"/>
      <c r="F122"/>
      <c r="G122"/>
      <c r="H122"/>
      <c r="I122"/>
      <c r="J122" s="886"/>
      <c r="K122" s="886"/>
      <c r="L122" s="886"/>
      <c r="M122" s="886"/>
      <c r="N122" s="886"/>
      <c r="O122" s="886"/>
      <c r="P122" s="886"/>
      <c r="Q122" s="886"/>
    </row>
    <row r="123" spans="2:17" ht="27.75" customHeight="1">
      <c r="B123"/>
      <c r="C123"/>
      <c r="D123"/>
      <c r="E123"/>
      <c r="F123"/>
      <c r="G123"/>
      <c r="H123"/>
      <c r="I123"/>
      <c r="J123" s="886"/>
      <c r="K123" s="886"/>
      <c r="L123" s="886"/>
      <c r="M123" s="886"/>
      <c r="N123" s="886"/>
      <c r="O123" s="886"/>
      <c r="P123" s="886"/>
      <c r="Q123" s="886"/>
    </row>
    <row r="124" spans="2:17" ht="12.75">
      <c r="B124"/>
      <c r="C124"/>
      <c r="D124"/>
      <c r="E124"/>
      <c r="F124"/>
      <c r="G124"/>
      <c r="H124"/>
      <c r="I124"/>
      <c r="J124" s="886"/>
      <c r="K124" s="886"/>
      <c r="L124" s="886"/>
      <c r="M124" s="886"/>
      <c r="N124" s="886"/>
      <c r="O124" s="886"/>
      <c r="P124" s="886"/>
      <c r="Q124" s="886"/>
    </row>
    <row r="125" spans="2:17" ht="31.5" customHeight="1">
      <c r="B125"/>
      <c r="C125"/>
      <c r="D125"/>
      <c r="E125"/>
      <c r="F125"/>
      <c r="G125"/>
      <c r="H125"/>
      <c r="I125"/>
      <c r="J125" s="886"/>
      <c r="K125" s="886"/>
      <c r="L125" s="886"/>
      <c r="M125" s="886"/>
      <c r="N125" s="886"/>
      <c r="O125" s="886"/>
      <c r="P125" s="886"/>
      <c r="Q125" s="886"/>
    </row>
    <row r="128" ht="12.75">
      <c r="B128" s="886"/>
    </row>
    <row r="129" ht="12.75">
      <c r="B129" s="886"/>
    </row>
  </sheetData>
  <sheetProtection/>
  <mergeCells count="20">
    <mergeCell ref="B7:H7"/>
    <mergeCell ref="E10:F10"/>
    <mergeCell ref="S33:AJ33"/>
    <mergeCell ref="G12:G24"/>
    <mergeCell ref="H12:H24"/>
    <mergeCell ref="B34:Q34"/>
    <mergeCell ref="B10:B11"/>
    <mergeCell ref="C10:C11"/>
    <mergeCell ref="D10:D11"/>
    <mergeCell ref="G10:G11"/>
    <mergeCell ref="H10:H11"/>
    <mergeCell ref="F12:F24"/>
    <mergeCell ref="T37:T38"/>
    <mergeCell ref="X37:AJ37"/>
    <mergeCell ref="B37:B38"/>
    <mergeCell ref="C37:C38"/>
    <mergeCell ref="D37:D38"/>
    <mergeCell ref="E37:Q37"/>
    <mergeCell ref="S37:S38"/>
    <mergeCell ref="U37:W37"/>
  </mergeCells>
  <printOptions/>
  <pageMargins left="0.1968503937007874" right="0.1968503937007874" top="0.15748031496062992" bottom="0.2362204724409449" header="0.5118110236220472" footer="0.1574803149606299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9"/>
  <sheetViews>
    <sheetView showGridLines="0" showZeros="0" zoomScalePageLayoutView="0" workbookViewId="0" topLeftCell="A25">
      <selection activeCell="A1" sqref="A1"/>
    </sheetView>
  </sheetViews>
  <sheetFormatPr defaultColWidth="9.140625" defaultRowHeight="12.75"/>
  <cols>
    <col min="1" max="1" width="9.140625" style="495" customWidth="1"/>
    <col min="2" max="2" width="7.57421875" style="495" customWidth="1"/>
    <col min="3" max="3" width="49.421875" style="495" customWidth="1"/>
    <col min="4" max="4" width="14.7109375" style="495" customWidth="1"/>
    <col min="5" max="9" width="14.8515625" style="495" customWidth="1"/>
    <col min="10" max="14" width="14.7109375" style="495" customWidth="1"/>
    <col min="15" max="15" width="16.7109375" style="495" customWidth="1"/>
    <col min="16" max="17" width="14.7109375" style="495" customWidth="1"/>
    <col min="18" max="18" width="15.57421875" style="495" customWidth="1"/>
    <col min="19" max="19" width="9.140625" style="495" customWidth="1"/>
    <col min="20" max="20" width="33.8515625" style="495" customWidth="1"/>
    <col min="21" max="21" width="12.140625" style="495" bestFit="1" customWidth="1"/>
    <col min="22" max="22" width="12.140625" style="495" customWidth="1"/>
    <col min="23" max="23" width="12.140625" style="495" bestFit="1" customWidth="1"/>
    <col min="24" max="34" width="9.28125" style="495" bestFit="1" customWidth="1"/>
    <col min="35" max="35" width="9.28125" style="495" customWidth="1"/>
    <col min="36" max="36" width="8.8515625" style="495" bestFit="1" customWidth="1"/>
    <col min="37" max="37" width="11.7109375" style="495" bestFit="1" customWidth="1"/>
    <col min="38" max="38" width="10.28125" style="495" bestFit="1" customWidth="1"/>
    <col min="39" max="16384" width="9.140625" style="495" customWidth="1"/>
  </cols>
  <sheetData>
    <row r="1" spans="1:9" ht="12.75">
      <c r="A1" s="856" t="s">
        <v>139</v>
      </c>
      <c r="B1" s="857"/>
      <c r="C1" s="563"/>
      <c r="D1" s="563"/>
      <c r="E1" s="563"/>
      <c r="F1" s="563"/>
      <c r="G1" s="563"/>
      <c r="H1" s="858"/>
      <c r="I1" s="858"/>
    </row>
    <row r="2" spans="1:9" ht="12.75">
      <c r="A2" s="859"/>
      <c r="B2" s="860"/>
      <c r="C2" s="563"/>
      <c r="D2" s="563"/>
      <c r="E2" s="563"/>
      <c r="F2" s="563"/>
      <c r="G2" s="563"/>
      <c r="H2" s="858"/>
      <c r="I2" s="858"/>
    </row>
    <row r="3" spans="1:9" ht="12.75">
      <c r="A3" s="859"/>
      <c r="B3" s="668" t="str">
        <f>+CONCATENATE('Poc. strana'!$A$15," ",'Poc. strana'!$C$15)</f>
        <v>Назив енергетског субјекта: </v>
      </c>
      <c r="C3" s="563"/>
      <c r="D3" s="563"/>
      <c r="E3" s="563"/>
      <c r="F3" s="563"/>
      <c r="G3" s="563"/>
      <c r="H3" s="858"/>
      <c r="I3" s="858"/>
    </row>
    <row r="4" spans="1:9" ht="12.75">
      <c r="A4" s="859"/>
      <c r="B4" s="669" t="str">
        <f>+CONCATENATE('Poc. strana'!$A$29," ",'Poc. strana'!$C$29)</f>
        <v>Датум обраде: </v>
      </c>
      <c r="C4" s="563"/>
      <c r="D4" s="563"/>
      <c r="E4" s="563"/>
      <c r="F4" s="563"/>
      <c r="G4" s="563"/>
      <c r="H4" s="858"/>
      <c r="I4" s="858"/>
    </row>
    <row r="5" spans="1:9" ht="12.75">
      <c r="A5" s="563"/>
      <c r="B5" s="861"/>
      <c r="C5" s="563"/>
      <c r="D5" s="563"/>
      <c r="E5" s="563"/>
      <c r="F5" s="563"/>
      <c r="G5" s="563"/>
      <c r="H5" s="858"/>
      <c r="I5" s="858"/>
    </row>
    <row r="6" spans="1:9" ht="12.75">
      <c r="A6" s="563"/>
      <c r="B6" s="862"/>
      <c r="C6" s="858"/>
      <c r="D6" s="858"/>
      <c r="E6" s="563"/>
      <c r="F6" s="563"/>
      <c r="G6" s="563"/>
      <c r="H6" s="563"/>
      <c r="I6" s="563"/>
    </row>
    <row r="7" spans="1:9" ht="12.75">
      <c r="A7" s="563"/>
      <c r="B7" s="1227" t="s">
        <v>704</v>
      </c>
      <c r="C7" s="1227"/>
      <c r="D7" s="1227"/>
      <c r="E7" s="1227"/>
      <c r="F7" s="1227"/>
      <c r="G7" s="1227"/>
      <c r="H7" s="1227"/>
      <c r="I7" s="1067"/>
    </row>
    <row r="8" spans="1:9" ht="12.75">
      <c r="A8" s="563"/>
      <c r="B8" s="861"/>
      <c r="C8" s="1024"/>
      <c r="D8" s="1024"/>
      <c r="E8" s="1024"/>
      <c r="F8" s="1024"/>
      <c r="G8" s="1024"/>
      <c r="H8" s="563"/>
      <c r="I8" s="563"/>
    </row>
    <row r="9" spans="1:9" ht="13.5" thickBot="1">
      <c r="A9" s="563"/>
      <c r="B9" s="862"/>
      <c r="C9" s="673"/>
      <c r="D9" s="673"/>
      <c r="E9" s="563"/>
      <c r="F9" s="864"/>
      <c r="G9" s="864"/>
      <c r="H9" s="864" t="s">
        <v>373</v>
      </c>
      <c r="I9" s="563"/>
    </row>
    <row r="10" spans="1:8" ht="13.5" customHeight="1" thickTop="1">
      <c r="A10" s="563"/>
      <c r="B10" s="1238" t="s">
        <v>14</v>
      </c>
      <c r="C10" s="1240" t="s">
        <v>76</v>
      </c>
      <c r="D10" s="1240" t="s">
        <v>98</v>
      </c>
      <c r="E10" s="1228">
        <f>+'Poc. strana'!C19-2</f>
        <v>2021</v>
      </c>
      <c r="F10" s="1229"/>
      <c r="G10" s="1242" t="s">
        <v>716</v>
      </c>
      <c r="H10" s="1203" t="s">
        <v>717</v>
      </c>
    </row>
    <row r="11" spans="1:8" ht="41.25" customHeight="1">
      <c r="A11" s="563"/>
      <c r="B11" s="1239"/>
      <c r="C11" s="1241"/>
      <c r="D11" s="1241"/>
      <c r="E11" s="1060" t="s">
        <v>714</v>
      </c>
      <c r="F11" s="1061" t="s">
        <v>715</v>
      </c>
      <c r="G11" s="1243"/>
      <c r="H11" s="1204"/>
    </row>
    <row r="12" spans="1:13" ht="15.75">
      <c r="A12" s="563"/>
      <c r="B12" s="865" t="s">
        <v>77</v>
      </c>
      <c r="C12" s="463" t="s">
        <v>658</v>
      </c>
      <c r="D12" s="464" t="s">
        <v>705</v>
      </c>
      <c r="E12" s="1056">
        <f>+'3 Oper Troskovi OP'!E344+'3 Oper Troskovi OP'!F344</f>
        <v>0</v>
      </c>
      <c r="F12" s="1205">
        <f>+AJ102</f>
        <v>0</v>
      </c>
      <c r="G12" s="1244"/>
      <c r="H12" s="1234"/>
      <c r="J12"/>
      <c r="K12"/>
      <c r="L12"/>
      <c r="M12"/>
    </row>
    <row r="13" spans="1:13" ht="15.75">
      <c r="A13" s="563"/>
      <c r="B13" s="866" t="s">
        <v>354</v>
      </c>
      <c r="C13" s="867" t="s">
        <v>341</v>
      </c>
      <c r="D13" s="868" t="s">
        <v>706</v>
      </c>
      <c r="E13" s="1057">
        <f>+(E12+E16+E19)*0.009</f>
        <v>0</v>
      </c>
      <c r="F13" s="1206"/>
      <c r="G13" s="1245"/>
      <c r="H13" s="1235"/>
      <c r="J13"/>
      <c r="K13"/>
      <c r="L13"/>
      <c r="M13"/>
    </row>
    <row r="14" spans="1:13" ht="12.75">
      <c r="A14" s="563"/>
      <c r="B14" s="465" t="s">
        <v>580</v>
      </c>
      <c r="C14" s="630" t="s">
        <v>478</v>
      </c>
      <c r="D14" s="868"/>
      <c r="E14" s="1057">
        <f>+'3 Oper Troskovi OP'!E238</f>
        <v>0</v>
      </c>
      <c r="F14" s="1206"/>
      <c r="G14" s="1245"/>
      <c r="H14" s="1235"/>
      <c r="J14"/>
      <c r="K14"/>
      <c r="L14"/>
      <c r="M14"/>
    </row>
    <row r="15" spans="1:13" ht="15.75">
      <c r="A15" s="563"/>
      <c r="B15" s="465" t="s">
        <v>80</v>
      </c>
      <c r="C15" s="466" t="s">
        <v>559</v>
      </c>
      <c r="D15" s="1058" t="s">
        <v>707</v>
      </c>
      <c r="E15" s="1052">
        <f>SUM(E12:E14)</f>
        <v>0</v>
      </c>
      <c r="F15" s="1207"/>
      <c r="G15" s="1245"/>
      <c r="H15" s="1235"/>
      <c r="J15"/>
      <c r="K15"/>
      <c r="L15"/>
      <c r="M15"/>
    </row>
    <row r="16" spans="1:13" ht="15.75">
      <c r="A16" s="563"/>
      <c r="B16" s="869" t="s">
        <v>88</v>
      </c>
      <c r="C16" s="685" t="s">
        <v>195</v>
      </c>
      <c r="D16" s="1058" t="s">
        <v>708</v>
      </c>
      <c r="E16" s="1053">
        <f>+'6 Sredstva'!E73</f>
        <v>0</v>
      </c>
      <c r="F16" s="1207"/>
      <c r="G16" s="1245"/>
      <c r="H16" s="1235"/>
      <c r="J16"/>
      <c r="K16"/>
      <c r="L16"/>
      <c r="M16"/>
    </row>
    <row r="17" spans="1:13" ht="12.75">
      <c r="A17" s="563"/>
      <c r="B17" s="869" t="s">
        <v>233</v>
      </c>
      <c r="C17" s="685" t="s">
        <v>197</v>
      </c>
      <c r="D17" s="566" t="s">
        <v>374</v>
      </c>
      <c r="E17" s="1054">
        <f>+'4 PPCK'!D17</f>
        <v>0</v>
      </c>
      <c r="F17" s="1207"/>
      <c r="G17" s="1245"/>
      <c r="H17" s="1235"/>
      <c r="J17"/>
      <c r="K17"/>
      <c r="L17"/>
      <c r="M17"/>
    </row>
    <row r="18" spans="1:13" ht="15.75">
      <c r="A18" s="563"/>
      <c r="B18" s="869" t="s">
        <v>280</v>
      </c>
      <c r="C18" s="685" t="s">
        <v>199</v>
      </c>
      <c r="D18" s="566" t="s">
        <v>709</v>
      </c>
      <c r="E18" s="1055">
        <f>+'6.1 RS u prethodnom RP'!D36</f>
        <v>0</v>
      </c>
      <c r="F18" s="1207"/>
      <c r="G18" s="1245"/>
      <c r="H18" s="1235"/>
      <c r="J18"/>
      <c r="K18"/>
      <c r="L18"/>
      <c r="M18"/>
    </row>
    <row r="19" spans="1:13" ht="12.75">
      <c r="A19" s="563"/>
      <c r="B19" s="467" t="s">
        <v>281</v>
      </c>
      <c r="C19" s="468" t="s">
        <v>579</v>
      </c>
      <c r="D19" s="566"/>
      <c r="E19" s="1055">
        <f>+E17*E18</f>
        <v>0</v>
      </c>
      <c r="F19" s="1207"/>
      <c r="G19" s="1245"/>
      <c r="H19" s="1235"/>
      <c r="J19"/>
      <c r="K19"/>
      <c r="L19"/>
      <c r="M19"/>
    </row>
    <row r="20" spans="1:13" ht="13.5" customHeight="1">
      <c r="A20" s="563"/>
      <c r="B20" s="869" t="s">
        <v>282</v>
      </c>
      <c r="C20" s="870" t="s">
        <v>145</v>
      </c>
      <c r="D20" s="871" t="s">
        <v>710</v>
      </c>
      <c r="E20" s="1055">
        <f>+'7 Sistemske usluge '!D13</f>
        <v>0</v>
      </c>
      <c r="F20" s="1207"/>
      <c r="G20" s="1245"/>
      <c r="H20" s="1235"/>
      <c r="J20"/>
      <c r="K20"/>
      <c r="L20"/>
      <c r="M20"/>
    </row>
    <row r="21" spans="1:13" ht="15.75">
      <c r="A21" s="563"/>
      <c r="B21" s="869" t="s">
        <v>283</v>
      </c>
      <c r="C21" s="872" t="s">
        <v>201</v>
      </c>
      <c r="D21" s="873" t="s">
        <v>711</v>
      </c>
      <c r="E21" s="1055">
        <f>+'8 Gubici'!R33</f>
        <v>0</v>
      </c>
      <c r="F21" s="1207"/>
      <c r="G21" s="1245"/>
      <c r="H21" s="1235"/>
      <c r="J21"/>
      <c r="K21"/>
      <c r="L21"/>
      <c r="M21"/>
    </row>
    <row r="22" spans="1:13" ht="15.75">
      <c r="A22" s="563"/>
      <c r="B22" s="874" t="s">
        <v>284</v>
      </c>
      <c r="C22" s="688" t="s">
        <v>202</v>
      </c>
      <c r="D22" s="868" t="s">
        <v>712</v>
      </c>
      <c r="E22" s="1055">
        <f>+'9 Ostali Prih'!D23</f>
        <v>0</v>
      </c>
      <c r="F22" s="1207"/>
      <c r="G22" s="1245"/>
      <c r="H22" s="1235"/>
      <c r="J22"/>
      <c r="K22"/>
      <c r="L22"/>
      <c r="M22"/>
    </row>
    <row r="23" spans="1:13" ht="12.75">
      <c r="A23" s="563"/>
      <c r="B23" s="467" t="s">
        <v>581</v>
      </c>
      <c r="C23" s="104" t="s">
        <v>582</v>
      </c>
      <c r="D23" s="868"/>
      <c r="E23" s="1055">
        <f>+'9 Ostali Prih'!D15</f>
        <v>0</v>
      </c>
      <c r="F23" s="1207"/>
      <c r="G23" s="1245"/>
      <c r="H23" s="1235"/>
      <c r="J23"/>
      <c r="K23"/>
      <c r="L23"/>
      <c r="M23"/>
    </row>
    <row r="24" spans="1:13" ht="15.75">
      <c r="A24" s="563"/>
      <c r="B24" s="874">
        <v>10</v>
      </c>
      <c r="C24" s="875" t="s">
        <v>204</v>
      </c>
      <c r="D24" s="876" t="s">
        <v>603</v>
      </c>
      <c r="E24" s="1065"/>
      <c r="F24" s="1208"/>
      <c r="G24" s="1246"/>
      <c r="H24" s="1236"/>
      <c r="J24"/>
      <c r="K24"/>
      <c r="L24"/>
      <c r="M24"/>
    </row>
    <row r="25" spans="1:13" ht="16.5" thickBot="1">
      <c r="A25" s="563"/>
      <c r="B25" s="878">
        <v>11</v>
      </c>
      <c r="C25" s="879" t="s">
        <v>688</v>
      </c>
      <c r="D25" s="1059" t="s">
        <v>713</v>
      </c>
      <c r="E25" s="567">
        <f>+E15+E16+E19+E20+E21-E22+E24</f>
        <v>0</v>
      </c>
      <c r="F25" s="880">
        <f>+F12</f>
        <v>0</v>
      </c>
      <c r="G25" s="1072"/>
      <c r="H25" s="881">
        <f>(E25-F25)*(1+G25)</f>
        <v>0</v>
      </c>
      <c r="J25"/>
      <c r="K25"/>
      <c r="L25"/>
      <c r="M25"/>
    </row>
    <row r="26" spans="1:13" ht="13.5" thickTop="1">
      <c r="A26" s="563"/>
      <c r="B26" s="862"/>
      <c r="C26" s="858"/>
      <c r="D26" s="858"/>
      <c r="E26" s="565"/>
      <c r="F26" s="565"/>
      <c r="G26" s="565"/>
      <c r="H26" s="563"/>
      <c r="I26" s="563"/>
      <c r="J26"/>
      <c r="K26"/>
      <c r="L26"/>
      <c r="M26"/>
    </row>
    <row r="27" spans="1:9" ht="12.75">
      <c r="A27" s="563"/>
      <c r="B27" s="882" t="s">
        <v>375</v>
      </c>
      <c r="C27" s="563"/>
      <c r="D27" s="563"/>
      <c r="E27" s="563"/>
      <c r="F27" s="883"/>
      <c r="G27" s="563"/>
      <c r="H27" s="563"/>
      <c r="I27" s="563"/>
    </row>
    <row r="28" spans="1:9" ht="12.75">
      <c r="A28" s="563"/>
      <c r="B28" s="882" t="s">
        <v>684</v>
      </c>
      <c r="C28" s="563"/>
      <c r="D28" s="563"/>
      <c r="E28" s="563"/>
      <c r="F28" s="883"/>
      <c r="G28" s="563"/>
      <c r="H28" s="563"/>
      <c r="I28" s="563"/>
    </row>
    <row r="29" spans="1:9" ht="12.75">
      <c r="A29" s="563"/>
      <c r="B29" s="882" t="s">
        <v>685</v>
      </c>
      <c r="C29" s="563"/>
      <c r="D29" s="563"/>
      <c r="E29" s="563"/>
      <c r="F29" s="883"/>
      <c r="G29" s="563"/>
      <c r="H29" s="563"/>
      <c r="I29" s="563"/>
    </row>
    <row r="30" spans="1:10" ht="15.75">
      <c r="A30" s="563"/>
      <c r="B30" s="861" t="s">
        <v>723</v>
      </c>
      <c r="C30" s="563"/>
      <c r="D30" s="563"/>
      <c r="E30" s="563"/>
      <c r="F30" s="563"/>
      <c r="G30" s="563"/>
      <c r="H30" s="563"/>
      <c r="I30" s="563"/>
      <c r="J30" s="998"/>
    </row>
    <row r="31" spans="1:10" ht="15.75">
      <c r="A31" s="563"/>
      <c r="B31" s="861" t="s">
        <v>686</v>
      </c>
      <c r="C31" s="563"/>
      <c r="D31" s="563"/>
      <c r="E31" s="563"/>
      <c r="F31" s="563"/>
      <c r="G31" s="563"/>
      <c r="H31" s="563"/>
      <c r="I31" s="563"/>
      <c r="J31" s="998"/>
    </row>
    <row r="32" spans="1:10" ht="12.75">
      <c r="A32" s="563"/>
      <c r="B32" s="884" t="s">
        <v>451</v>
      </c>
      <c r="C32" s="563"/>
      <c r="D32" s="563"/>
      <c r="E32" s="563"/>
      <c r="F32" s="563"/>
      <c r="G32" s="563"/>
      <c r="H32" s="563"/>
      <c r="I32" s="563"/>
      <c r="J32" s="999"/>
    </row>
    <row r="33" spans="2:9" ht="12.75">
      <c r="B33" s="861"/>
      <c r="C33" s="563"/>
      <c r="D33" s="563"/>
      <c r="E33" s="563"/>
      <c r="F33" s="563"/>
      <c r="G33" s="563"/>
      <c r="H33" s="563"/>
      <c r="I33" s="563"/>
    </row>
    <row r="34" spans="2:38" ht="12.75">
      <c r="B34" s="1237" t="str">
        <f>+"ОСТВАРЕЊЕ ЕЕ БИЛАНСА У "&amp;E10&amp;" . ГОДИНИ"</f>
        <v>ОСТВАРЕЊЕ ЕЕ БИЛАНСА У 2021 . ГОДИНИ</v>
      </c>
      <c r="C34" s="1237"/>
      <c r="D34" s="1237"/>
      <c r="E34" s="1237"/>
      <c r="F34" s="1237"/>
      <c r="G34" s="1237"/>
      <c r="H34" s="1237"/>
      <c r="I34" s="1237"/>
      <c r="J34" s="1237"/>
      <c r="K34" s="1237"/>
      <c r="L34" s="1237"/>
      <c r="M34" s="1237"/>
      <c r="N34" s="1237"/>
      <c r="O34" s="1237"/>
      <c r="P34" s="1237"/>
      <c r="Q34" s="1237"/>
      <c r="R34" s="496"/>
      <c r="S34" s="1230" t="str">
        <f>+"ОСТВАРЕН ПРИХОД У "&amp;$E$10&amp;". ГОДИНИ"</f>
        <v>ОСТВАРЕН ПРИХОД У 2021. ГОДИНИ</v>
      </c>
      <c r="T34" s="1230"/>
      <c r="U34" s="1230"/>
      <c r="V34" s="1230"/>
      <c r="W34" s="1230"/>
      <c r="X34" s="1230"/>
      <c r="Y34" s="1230"/>
      <c r="Z34" s="1230"/>
      <c r="AA34" s="1230"/>
      <c r="AB34" s="1230"/>
      <c r="AC34" s="1230"/>
      <c r="AD34" s="1230"/>
      <c r="AE34" s="1230"/>
      <c r="AF34" s="1230"/>
      <c r="AG34" s="1230"/>
      <c r="AH34" s="1230"/>
      <c r="AI34" s="1230"/>
      <c r="AJ34" s="1230"/>
      <c r="AK34" s="498"/>
      <c r="AL34" s="498"/>
    </row>
    <row r="35" spans="2:38" ht="13.5">
      <c r="B35" s="500"/>
      <c r="C35" s="501"/>
      <c r="D35" s="501"/>
      <c r="E35" s="502"/>
      <c r="F35" s="502"/>
      <c r="G35" s="502"/>
      <c r="H35" s="502"/>
      <c r="I35" s="503"/>
      <c r="J35" s="503"/>
      <c r="K35" s="503"/>
      <c r="L35" s="503"/>
      <c r="M35" s="503"/>
      <c r="N35" s="503"/>
      <c r="O35" s="503"/>
      <c r="P35" s="503"/>
      <c r="Q35" s="503"/>
      <c r="R35" s="504"/>
      <c r="S35" s="497"/>
      <c r="T35" s="505"/>
      <c r="U35" s="499"/>
      <c r="V35" s="499"/>
      <c r="W35" s="499"/>
      <c r="X35" s="499"/>
      <c r="Y35" s="499"/>
      <c r="Z35" s="506"/>
      <c r="AA35" s="499"/>
      <c r="AB35" s="499"/>
      <c r="AC35" s="499"/>
      <c r="AD35" s="499"/>
      <c r="AE35" s="499"/>
      <c r="AF35" s="499"/>
      <c r="AG35" s="499"/>
      <c r="AH35" s="499"/>
      <c r="AI35" s="498"/>
      <c r="AJ35" s="498"/>
      <c r="AK35" s="498"/>
      <c r="AL35" s="498"/>
    </row>
    <row r="36" spans="2:38" ht="14.25" thickBot="1">
      <c r="B36" s="507"/>
      <c r="C36" s="503"/>
      <c r="D36" s="503"/>
      <c r="E36" s="503"/>
      <c r="F36" s="503"/>
      <c r="G36" s="503"/>
      <c r="H36" s="503"/>
      <c r="I36" s="508"/>
      <c r="J36" s="503"/>
      <c r="K36" s="503"/>
      <c r="L36" s="503"/>
      <c r="M36" s="503"/>
      <c r="N36" s="508"/>
      <c r="O36" s="503"/>
      <c r="P36" s="503"/>
      <c r="Q36" s="503"/>
      <c r="S36" s="497"/>
      <c r="T36" s="505"/>
      <c r="U36" s="499"/>
      <c r="V36" s="499"/>
      <c r="W36" s="499"/>
      <c r="X36" s="499"/>
      <c r="Y36" s="499"/>
      <c r="Z36" s="506"/>
      <c r="AA36" s="499"/>
      <c r="AB36" s="499"/>
      <c r="AC36" s="499"/>
      <c r="AD36" s="499"/>
      <c r="AE36" s="499"/>
      <c r="AF36" s="499"/>
      <c r="AG36" s="499"/>
      <c r="AH36" s="499"/>
      <c r="AI36" s="498"/>
      <c r="AJ36" s="498"/>
      <c r="AK36" s="498"/>
      <c r="AL36" s="498"/>
    </row>
    <row r="37" spans="2:38" ht="13.5" customHeight="1" thickTop="1">
      <c r="B37" s="1214" t="s">
        <v>14</v>
      </c>
      <c r="C37" s="1216" t="s">
        <v>418</v>
      </c>
      <c r="D37" s="1218" t="s">
        <v>419</v>
      </c>
      <c r="E37" s="1220" t="s">
        <v>420</v>
      </c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1"/>
      <c r="R37" s="509"/>
      <c r="S37" s="1222" t="s">
        <v>14</v>
      </c>
      <c r="T37" s="1209" t="s">
        <v>418</v>
      </c>
      <c r="U37" s="1224" t="s">
        <v>606</v>
      </c>
      <c r="V37" s="1225"/>
      <c r="W37" s="1226"/>
      <c r="X37" s="1211" t="s">
        <v>421</v>
      </c>
      <c r="Y37" s="1212"/>
      <c r="Z37" s="1212"/>
      <c r="AA37" s="1212"/>
      <c r="AB37" s="1212"/>
      <c r="AC37" s="1212"/>
      <c r="AD37" s="1212"/>
      <c r="AE37" s="1212"/>
      <c r="AF37" s="1212"/>
      <c r="AG37" s="1212"/>
      <c r="AH37" s="1212"/>
      <c r="AI37" s="1212"/>
      <c r="AJ37" s="1213"/>
      <c r="AK37" s="498"/>
      <c r="AL37" s="498"/>
    </row>
    <row r="38" spans="2:38" ht="12.75">
      <c r="B38" s="1215"/>
      <c r="C38" s="1217"/>
      <c r="D38" s="1219"/>
      <c r="E38" s="510" t="s">
        <v>19</v>
      </c>
      <c r="F38" s="510" t="s">
        <v>20</v>
      </c>
      <c r="G38" s="510" t="s">
        <v>21</v>
      </c>
      <c r="H38" s="510" t="s">
        <v>165</v>
      </c>
      <c r="I38" s="510" t="s">
        <v>166</v>
      </c>
      <c r="J38" s="510" t="s">
        <v>167</v>
      </c>
      <c r="K38" s="510" t="s">
        <v>168</v>
      </c>
      <c r="L38" s="510" t="s">
        <v>169</v>
      </c>
      <c r="M38" s="510" t="s">
        <v>170</v>
      </c>
      <c r="N38" s="510" t="s">
        <v>171</v>
      </c>
      <c r="O38" s="510" t="s">
        <v>178</v>
      </c>
      <c r="P38" s="510" t="s">
        <v>179</v>
      </c>
      <c r="Q38" s="511" t="s">
        <v>180</v>
      </c>
      <c r="R38" s="512"/>
      <c r="S38" s="1223"/>
      <c r="T38" s="1210"/>
      <c r="U38" s="957"/>
      <c r="V38" s="957"/>
      <c r="W38" s="957"/>
      <c r="X38" s="513" t="s">
        <v>19</v>
      </c>
      <c r="Y38" s="513" t="s">
        <v>20</v>
      </c>
      <c r="Z38" s="513" t="s">
        <v>20</v>
      </c>
      <c r="AA38" s="513" t="s">
        <v>165</v>
      </c>
      <c r="AB38" s="513" t="s">
        <v>166</v>
      </c>
      <c r="AC38" s="513" t="s">
        <v>167</v>
      </c>
      <c r="AD38" s="513" t="s">
        <v>168</v>
      </c>
      <c r="AE38" s="513" t="s">
        <v>169</v>
      </c>
      <c r="AF38" s="513" t="s">
        <v>170</v>
      </c>
      <c r="AG38" s="513" t="s">
        <v>171</v>
      </c>
      <c r="AH38" s="513" t="s">
        <v>178</v>
      </c>
      <c r="AI38" s="513" t="s">
        <v>179</v>
      </c>
      <c r="AJ38" s="514" t="s">
        <v>180</v>
      </c>
      <c r="AK38" s="498"/>
      <c r="AL38" s="498"/>
    </row>
    <row r="39" spans="1:40" ht="12.75">
      <c r="A39" s="515"/>
      <c r="B39" s="516" t="s">
        <v>19</v>
      </c>
      <c r="C39" s="885" t="s">
        <v>422</v>
      </c>
      <c r="D39" s="517"/>
      <c r="E39" s="518"/>
      <c r="F39" s="510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9"/>
      <c r="R39" s="512"/>
      <c r="S39" s="516" t="s">
        <v>19</v>
      </c>
      <c r="T39" s="885" t="s">
        <v>422</v>
      </c>
      <c r="U39" s="1066"/>
      <c r="V39" s="1066"/>
      <c r="W39" s="1066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1062"/>
      <c r="AK39" s="886"/>
      <c r="AL39" s="886"/>
      <c r="AM39" s="886"/>
      <c r="AN39" s="886"/>
    </row>
    <row r="40" spans="1:40" ht="12.75">
      <c r="A40" s="504"/>
      <c r="B40" s="887">
        <v>1</v>
      </c>
      <c r="C40" s="888" t="s">
        <v>423</v>
      </c>
      <c r="D40" s="889" t="s">
        <v>424</v>
      </c>
      <c r="E40" s="890">
        <f>SUM(E41:E43)</f>
        <v>0</v>
      </c>
      <c r="F40" s="890">
        <f aca="true" t="shared" si="0" ref="F40:Q40">SUM(F41:F43)</f>
        <v>0</v>
      </c>
      <c r="G40" s="890">
        <f t="shared" si="0"/>
        <v>0</v>
      </c>
      <c r="H40" s="890">
        <f t="shared" si="0"/>
        <v>0</v>
      </c>
      <c r="I40" s="890">
        <f t="shared" si="0"/>
        <v>0</v>
      </c>
      <c r="J40" s="890">
        <f t="shared" si="0"/>
        <v>0</v>
      </c>
      <c r="K40" s="890">
        <f t="shared" si="0"/>
        <v>0</v>
      </c>
      <c r="L40" s="890">
        <f t="shared" si="0"/>
        <v>0</v>
      </c>
      <c r="M40" s="890">
        <f t="shared" si="0"/>
        <v>0</v>
      </c>
      <c r="N40" s="890">
        <f t="shared" si="0"/>
        <v>0</v>
      </c>
      <c r="O40" s="890">
        <f t="shared" si="0"/>
        <v>0</v>
      </c>
      <c r="P40" s="890">
        <f t="shared" si="0"/>
        <v>0</v>
      </c>
      <c r="Q40" s="891">
        <f t="shared" si="0"/>
        <v>0</v>
      </c>
      <c r="S40" s="887">
        <v>1</v>
      </c>
      <c r="T40" s="888" t="s">
        <v>423</v>
      </c>
      <c r="U40" s="958"/>
      <c r="V40" s="958"/>
      <c r="W40" s="958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3"/>
      <c r="AK40" s="886"/>
      <c r="AL40" s="886"/>
      <c r="AM40" s="886"/>
      <c r="AN40" s="886"/>
    </row>
    <row r="41" spans="1:40" ht="12.75">
      <c r="A41" s="504"/>
      <c r="B41" s="887" t="s">
        <v>46</v>
      </c>
      <c r="C41" s="892" t="s">
        <v>425</v>
      </c>
      <c r="D41" s="564" t="s">
        <v>424</v>
      </c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4">
        <f aca="true" t="shared" si="1" ref="Q41:Q48">SUM(E41:P41)</f>
        <v>0</v>
      </c>
      <c r="S41" s="887" t="s">
        <v>46</v>
      </c>
      <c r="T41" s="892" t="s">
        <v>425</v>
      </c>
      <c r="U41" s="958"/>
      <c r="V41" s="958"/>
      <c r="W41" s="958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3"/>
      <c r="AK41" s="886"/>
      <c r="AL41" s="886"/>
      <c r="AM41" s="886"/>
      <c r="AN41" s="886"/>
    </row>
    <row r="42" spans="1:40" ht="12.75">
      <c r="A42" s="504"/>
      <c r="B42" s="887" t="s">
        <v>47</v>
      </c>
      <c r="C42" s="892" t="s">
        <v>426</v>
      </c>
      <c r="D42" s="564" t="s">
        <v>424</v>
      </c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4">
        <f t="shared" si="1"/>
        <v>0</v>
      </c>
      <c r="S42" s="887" t="s">
        <v>47</v>
      </c>
      <c r="T42" s="892" t="s">
        <v>426</v>
      </c>
      <c r="U42" s="958"/>
      <c r="V42" s="958"/>
      <c r="W42" s="958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3"/>
      <c r="AK42" s="886"/>
      <c r="AL42" s="886"/>
      <c r="AM42" s="886"/>
      <c r="AN42" s="886"/>
    </row>
    <row r="43" spans="1:40" ht="12.75">
      <c r="A43" s="504"/>
      <c r="B43" s="887" t="s">
        <v>48</v>
      </c>
      <c r="C43" s="892" t="s">
        <v>427</v>
      </c>
      <c r="D43" s="564" t="s">
        <v>424</v>
      </c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  <c r="Q43" s="896">
        <f t="shared" si="1"/>
        <v>0</v>
      </c>
      <c r="S43" s="887" t="s">
        <v>48</v>
      </c>
      <c r="T43" s="892" t="s">
        <v>427</v>
      </c>
      <c r="U43" s="959"/>
      <c r="V43" s="959"/>
      <c r="W43" s="959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3"/>
      <c r="AK43" s="886"/>
      <c r="AL43" s="886"/>
      <c r="AM43" s="886"/>
      <c r="AN43" s="886"/>
    </row>
    <row r="44" spans="1:36" ht="12.75">
      <c r="A44" s="504"/>
      <c r="B44" s="897" t="s">
        <v>20</v>
      </c>
      <c r="C44" s="898" t="s">
        <v>428</v>
      </c>
      <c r="D44" s="899"/>
      <c r="E44" s="524">
        <f>+E45+E46+E47+E48+E50</f>
        <v>0</v>
      </c>
      <c r="F44" s="524">
        <f aca="true" t="shared" si="2" ref="F44:P44">+F45+F46+F47+F48+F50</f>
        <v>0</v>
      </c>
      <c r="G44" s="524">
        <f t="shared" si="2"/>
        <v>0</v>
      </c>
      <c r="H44" s="524">
        <f t="shared" si="2"/>
        <v>0</v>
      </c>
      <c r="I44" s="524">
        <f t="shared" si="2"/>
        <v>0</v>
      </c>
      <c r="J44" s="524">
        <f t="shared" si="2"/>
        <v>0</v>
      </c>
      <c r="K44" s="524">
        <f t="shared" si="2"/>
        <v>0</v>
      </c>
      <c r="L44" s="524">
        <f t="shared" si="2"/>
        <v>0</v>
      </c>
      <c r="M44" s="524">
        <f t="shared" si="2"/>
        <v>0</v>
      </c>
      <c r="N44" s="524">
        <f t="shared" si="2"/>
        <v>0</v>
      </c>
      <c r="O44" s="524">
        <f t="shared" si="2"/>
        <v>0</v>
      </c>
      <c r="P44" s="524">
        <f t="shared" si="2"/>
        <v>0</v>
      </c>
      <c r="Q44" s="900">
        <f t="shared" si="1"/>
        <v>0</v>
      </c>
      <c r="S44" s="897" t="s">
        <v>20</v>
      </c>
      <c r="T44" s="898" t="s">
        <v>428</v>
      </c>
      <c r="U44" s="960"/>
      <c r="V44" s="960"/>
      <c r="W44" s="960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1"/>
    </row>
    <row r="45" spans="1:36" ht="12.75">
      <c r="A45" s="504"/>
      <c r="B45" s="901">
        <v>1</v>
      </c>
      <c r="C45" s="902" t="s">
        <v>429</v>
      </c>
      <c r="D45" s="903" t="s">
        <v>424</v>
      </c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904">
        <f t="shared" si="1"/>
        <v>0</v>
      </c>
      <c r="S45" s="901">
        <v>1</v>
      </c>
      <c r="T45" s="902" t="s">
        <v>429</v>
      </c>
      <c r="U45" s="960"/>
      <c r="V45" s="960"/>
      <c r="W45" s="960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8"/>
    </row>
    <row r="46" spans="1:37" ht="12.75">
      <c r="A46" s="504"/>
      <c r="B46" s="905">
        <v>2</v>
      </c>
      <c r="C46" s="906" t="s">
        <v>430</v>
      </c>
      <c r="D46" s="564" t="s">
        <v>424</v>
      </c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907">
        <f t="shared" si="1"/>
        <v>0</v>
      </c>
      <c r="S46" s="905">
        <v>2</v>
      </c>
      <c r="T46" s="906" t="s">
        <v>430</v>
      </c>
      <c r="U46" s="960"/>
      <c r="V46" s="960"/>
      <c r="W46" s="96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3"/>
      <c r="AK46" s="504"/>
    </row>
    <row r="47" spans="1:36" ht="12.75">
      <c r="A47" s="504"/>
      <c r="B47" s="887" t="s">
        <v>2</v>
      </c>
      <c r="C47" s="892" t="s">
        <v>431</v>
      </c>
      <c r="D47" s="564" t="s">
        <v>424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907">
        <f t="shared" si="1"/>
        <v>0</v>
      </c>
      <c r="S47" s="887" t="s">
        <v>2</v>
      </c>
      <c r="T47" s="892" t="s">
        <v>431</v>
      </c>
      <c r="U47" s="960"/>
      <c r="V47" s="960"/>
      <c r="W47" s="960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3"/>
    </row>
    <row r="48" spans="1:37" ht="12.75">
      <c r="A48" s="504"/>
      <c r="B48" s="908">
        <v>4</v>
      </c>
      <c r="C48" s="909" t="s">
        <v>432</v>
      </c>
      <c r="D48" s="564" t="s">
        <v>424</v>
      </c>
      <c r="E48" s="530">
        <f>+E40-E50-E47-E46-E45</f>
        <v>0</v>
      </c>
      <c r="F48" s="531">
        <f aca="true" t="shared" si="3" ref="F48:P48">+F40-F50-F47-F46-F45</f>
        <v>0</v>
      </c>
      <c r="G48" s="531">
        <f t="shared" si="3"/>
        <v>0</v>
      </c>
      <c r="H48" s="531">
        <f t="shared" si="3"/>
        <v>0</v>
      </c>
      <c r="I48" s="531">
        <f t="shared" si="3"/>
        <v>0</v>
      </c>
      <c r="J48" s="531">
        <f t="shared" si="3"/>
        <v>0</v>
      </c>
      <c r="K48" s="531">
        <f t="shared" si="3"/>
        <v>0</v>
      </c>
      <c r="L48" s="531">
        <f t="shared" si="3"/>
        <v>0</v>
      </c>
      <c r="M48" s="531">
        <f t="shared" si="3"/>
        <v>0</v>
      </c>
      <c r="N48" s="531">
        <f t="shared" si="3"/>
        <v>0</v>
      </c>
      <c r="O48" s="531">
        <f t="shared" si="3"/>
        <v>0</v>
      </c>
      <c r="P48" s="531">
        <f t="shared" si="3"/>
        <v>0</v>
      </c>
      <c r="Q48" s="907">
        <f t="shared" si="1"/>
        <v>0</v>
      </c>
      <c r="S48" s="908">
        <v>4</v>
      </c>
      <c r="T48" s="909" t="s">
        <v>432</v>
      </c>
      <c r="U48" s="958"/>
      <c r="V48" s="958"/>
      <c r="W48" s="958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  <c r="AH48" s="520"/>
      <c r="AI48" s="520"/>
      <c r="AJ48" s="523"/>
      <c r="AK48" s="504"/>
    </row>
    <row r="49" spans="1:37" ht="12.75">
      <c r="A49" s="504"/>
      <c r="B49" s="910"/>
      <c r="C49" s="911" t="s">
        <v>433</v>
      </c>
      <c r="D49" s="912" t="s">
        <v>147</v>
      </c>
      <c r="E49" s="532">
        <f>IF(E40=0,,E48/E40*100)</f>
        <v>0</v>
      </c>
      <c r="F49" s="532">
        <f aca="true" t="shared" si="4" ref="F49:Q49">IF(F40=0,,F48/F40*100)</f>
        <v>0</v>
      </c>
      <c r="G49" s="532">
        <f t="shared" si="4"/>
        <v>0</v>
      </c>
      <c r="H49" s="532">
        <f t="shared" si="4"/>
        <v>0</v>
      </c>
      <c r="I49" s="532">
        <f t="shared" si="4"/>
        <v>0</v>
      </c>
      <c r="J49" s="532">
        <f t="shared" si="4"/>
        <v>0</v>
      </c>
      <c r="K49" s="532">
        <f t="shared" si="4"/>
        <v>0</v>
      </c>
      <c r="L49" s="532">
        <f t="shared" si="4"/>
        <v>0</v>
      </c>
      <c r="M49" s="532">
        <f t="shared" si="4"/>
        <v>0</v>
      </c>
      <c r="N49" s="532">
        <f t="shared" si="4"/>
        <v>0</v>
      </c>
      <c r="O49" s="532">
        <f t="shared" si="4"/>
        <v>0</v>
      </c>
      <c r="P49" s="532">
        <f t="shared" si="4"/>
        <v>0</v>
      </c>
      <c r="Q49" s="913">
        <f t="shared" si="4"/>
        <v>0</v>
      </c>
      <c r="S49" s="910"/>
      <c r="T49" s="911" t="s">
        <v>433</v>
      </c>
      <c r="U49" s="958"/>
      <c r="V49" s="958"/>
      <c r="W49" s="958"/>
      <c r="X49" s="520"/>
      <c r="Y49" s="520"/>
      <c r="Z49" s="520"/>
      <c r="AA49" s="520"/>
      <c r="AB49" s="520"/>
      <c r="AC49" s="520"/>
      <c r="AD49" s="520"/>
      <c r="AE49" s="520"/>
      <c r="AF49" s="520"/>
      <c r="AG49" s="520"/>
      <c r="AH49" s="520"/>
      <c r="AI49" s="520"/>
      <c r="AJ49" s="523"/>
      <c r="AK49" s="504"/>
    </row>
    <row r="50" spans="1:37" ht="12.75">
      <c r="A50" s="504"/>
      <c r="B50" s="516">
        <v>5</v>
      </c>
      <c r="C50" s="533" t="s">
        <v>434</v>
      </c>
      <c r="D50" s="534" t="s">
        <v>424</v>
      </c>
      <c r="E50" s="535">
        <f>+E55+E65+E75+E82+E86+E96</f>
        <v>0</v>
      </c>
      <c r="F50" s="535">
        <f aca="true" t="shared" si="5" ref="F50:P50">+F55+F65+F75+F82+F86+F96</f>
        <v>0</v>
      </c>
      <c r="G50" s="535">
        <f t="shared" si="5"/>
        <v>0</v>
      </c>
      <c r="H50" s="535">
        <f t="shared" si="5"/>
        <v>0</v>
      </c>
      <c r="I50" s="535">
        <f t="shared" si="5"/>
        <v>0</v>
      </c>
      <c r="J50" s="535">
        <f t="shared" si="5"/>
        <v>0</v>
      </c>
      <c r="K50" s="535">
        <f t="shared" si="5"/>
        <v>0</v>
      </c>
      <c r="L50" s="535">
        <f t="shared" si="5"/>
        <v>0</v>
      </c>
      <c r="M50" s="535">
        <f t="shared" si="5"/>
        <v>0</v>
      </c>
      <c r="N50" s="535">
        <f t="shared" si="5"/>
        <v>0</v>
      </c>
      <c r="O50" s="535">
        <f t="shared" si="5"/>
        <v>0</v>
      </c>
      <c r="P50" s="535">
        <f t="shared" si="5"/>
        <v>0</v>
      </c>
      <c r="Q50" s="536">
        <f>SUM(E50:P50)</f>
        <v>0</v>
      </c>
      <c r="S50" s="516">
        <v>5</v>
      </c>
      <c r="T50" s="533" t="s">
        <v>434</v>
      </c>
      <c r="U50" s="958"/>
      <c r="V50" s="958"/>
      <c r="W50" s="958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23"/>
      <c r="AK50" s="504"/>
    </row>
    <row r="51" spans="1:37" ht="12.75">
      <c r="A51" s="504"/>
      <c r="B51" s="538"/>
      <c r="C51" s="539" t="s">
        <v>435</v>
      </c>
      <c r="D51" s="534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1"/>
      <c r="S51" s="538"/>
      <c r="T51" s="539" t="s">
        <v>435</v>
      </c>
      <c r="U51" s="958"/>
      <c r="V51" s="958"/>
      <c r="W51" s="958"/>
      <c r="X51" s="542">
        <f>+X52+X55+X58</f>
        <v>0</v>
      </c>
      <c r="Y51" s="542">
        <f>+Y52+Y55+Y58</f>
        <v>0</v>
      </c>
      <c r="Z51" s="542">
        <f>+Z52+Z55+Z58</f>
        <v>0</v>
      </c>
      <c r="AA51" s="542">
        <f aca="true" t="shared" si="6" ref="AA51:AI51">+AA52+AA55+AA58</f>
        <v>0</v>
      </c>
      <c r="AB51" s="542">
        <f t="shared" si="6"/>
        <v>0</v>
      </c>
      <c r="AC51" s="542">
        <f t="shared" si="6"/>
        <v>0</v>
      </c>
      <c r="AD51" s="542">
        <f t="shared" si="6"/>
        <v>0</v>
      </c>
      <c r="AE51" s="542">
        <f t="shared" si="6"/>
        <v>0</v>
      </c>
      <c r="AF51" s="542">
        <f t="shared" si="6"/>
        <v>0</v>
      </c>
      <c r="AG51" s="542">
        <f t="shared" si="6"/>
        <v>0</v>
      </c>
      <c r="AH51" s="542">
        <f t="shared" si="6"/>
        <v>0</v>
      </c>
      <c r="AI51" s="542">
        <f t="shared" si="6"/>
        <v>0</v>
      </c>
      <c r="AJ51" s="543">
        <f>SUM(X51:AI51)</f>
        <v>0</v>
      </c>
      <c r="AK51" s="504"/>
    </row>
    <row r="52" spans="1:37" ht="12.75">
      <c r="A52" s="504"/>
      <c r="B52" s="914" t="s">
        <v>0</v>
      </c>
      <c r="C52" s="915" t="s">
        <v>436</v>
      </c>
      <c r="D52" s="889" t="s">
        <v>437</v>
      </c>
      <c r="E52" s="890">
        <f aca="true" t="shared" si="7" ref="E52:P52">+E53+E54</f>
        <v>0</v>
      </c>
      <c r="F52" s="890">
        <f t="shared" si="7"/>
        <v>0</v>
      </c>
      <c r="G52" s="890">
        <f t="shared" si="7"/>
        <v>0</v>
      </c>
      <c r="H52" s="890">
        <f t="shared" si="7"/>
        <v>0</v>
      </c>
      <c r="I52" s="890">
        <f t="shared" si="7"/>
        <v>0</v>
      </c>
      <c r="J52" s="890">
        <f t="shared" si="7"/>
        <v>0</v>
      </c>
      <c r="K52" s="890">
        <f t="shared" si="7"/>
        <v>0</v>
      </c>
      <c r="L52" s="890">
        <f t="shared" si="7"/>
        <v>0</v>
      </c>
      <c r="M52" s="890">
        <f t="shared" si="7"/>
        <v>0</v>
      </c>
      <c r="N52" s="890">
        <f>+N53+N54</f>
        <v>0</v>
      </c>
      <c r="O52" s="890">
        <f>+O53+O54</f>
        <v>0</v>
      </c>
      <c r="P52" s="890">
        <f t="shared" si="7"/>
        <v>0</v>
      </c>
      <c r="Q52" s="891">
        <f aca="true" t="shared" si="8" ref="Q52:Q60">SUM(E52:P52)</f>
        <v>0</v>
      </c>
      <c r="R52" s="504"/>
      <c r="S52" s="914" t="s">
        <v>0</v>
      </c>
      <c r="T52" s="915" t="s">
        <v>436</v>
      </c>
      <c r="U52" s="961"/>
      <c r="V52" s="961"/>
      <c r="W52" s="961"/>
      <c r="X52" s="522">
        <f>SUM(X53:X54)</f>
        <v>0</v>
      </c>
      <c r="Y52" s="522">
        <f>SUM(Y53:Y54)</f>
        <v>0</v>
      </c>
      <c r="Z52" s="522">
        <f>SUM(Z53:Z54)</f>
        <v>0</v>
      </c>
      <c r="AA52" s="522">
        <f aca="true" t="shared" si="9" ref="AA52:AI52">SUM(AA53:AA54)</f>
        <v>0</v>
      </c>
      <c r="AB52" s="522">
        <f t="shared" si="9"/>
        <v>0</v>
      </c>
      <c r="AC52" s="522">
        <f t="shared" si="9"/>
        <v>0</v>
      </c>
      <c r="AD52" s="522">
        <f t="shared" si="9"/>
        <v>0</v>
      </c>
      <c r="AE52" s="522">
        <f t="shared" si="9"/>
        <v>0</v>
      </c>
      <c r="AF52" s="522">
        <f t="shared" si="9"/>
        <v>0</v>
      </c>
      <c r="AG52" s="522">
        <f t="shared" si="9"/>
        <v>0</v>
      </c>
      <c r="AH52" s="522">
        <f t="shared" si="9"/>
        <v>0</v>
      </c>
      <c r="AI52" s="522">
        <f t="shared" si="9"/>
        <v>0</v>
      </c>
      <c r="AJ52" s="523">
        <f>SUM(X52:AI52)</f>
        <v>0</v>
      </c>
      <c r="AK52" s="504"/>
    </row>
    <row r="53" spans="1:37" ht="12.75">
      <c r="A53" s="504"/>
      <c r="B53" s="916" t="s">
        <v>46</v>
      </c>
      <c r="C53" s="917" t="s">
        <v>438</v>
      </c>
      <c r="D53" s="564" t="s">
        <v>437</v>
      </c>
      <c r="E53" s="893"/>
      <c r="F53" s="893"/>
      <c r="G53" s="893"/>
      <c r="H53" s="893"/>
      <c r="I53" s="893"/>
      <c r="J53" s="893"/>
      <c r="K53" s="893"/>
      <c r="L53" s="893"/>
      <c r="M53" s="893"/>
      <c r="N53" s="893"/>
      <c r="O53" s="893"/>
      <c r="P53" s="893"/>
      <c r="Q53" s="894">
        <f t="shared" si="8"/>
        <v>0</v>
      </c>
      <c r="S53" s="916" t="s">
        <v>46</v>
      </c>
      <c r="T53" s="917" t="s">
        <v>438</v>
      </c>
      <c r="U53" s="544"/>
      <c r="V53" s="544"/>
      <c r="W53" s="544"/>
      <c r="X53" s="520">
        <f aca="true" t="shared" si="10" ref="X53:AI54">+E53*$U53</f>
        <v>0</v>
      </c>
      <c r="Y53" s="520">
        <f t="shared" si="10"/>
        <v>0</v>
      </c>
      <c r="Z53" s="520">
        <f t="shared" si="10"/>
        <v>0</v>
      </c>
      <c r="AA53" s="520">
        <f t="shared" si="10"/>
        <v>0</v>
      </c>
      <c r="AB53" s="520">
        <f t="shared" si="10"/>
        <v>0</v>
      </c>
      <c r="AC53" s="520">
        <f t="shared" si="10"/>
        <v>0</v>
      </c>
      <c r="AD53" s="520">
        <f t="shared" si="10"/>
        <v>0</v>
      </c>
      <c r="AE53" s="520">
        <f t="shared" si="10"/>
        <v>0</v>
      </c>
      <c r="AF53" s="520">
        <f t="shared" si="10"/>
        <v>0</v>
      </c>
      <c r="AG53" s="520">
        <f t="shared" si="10"/>
        <v>0</v>
      </c>
      <c r="AH53" s="520">
        <f t="shared" si="10"/>
        <v>0</v>
      </c>
      <c r="AI53" s="520">
        <f t="shared" si="10"/>
        <v>0</v>
      </c>
      <c r="AJ53" s="523">
        <f>SUM(X53:AI53)</f>
        <v>0</v>
      </c>
      <c r="AK53" s="504"/>
    </row>
    <row r="54" spans="1:37" ht="12.75">
      <c r="A54" s="504"/>
      <c r="B54" s="916" t="s">
        <v>47</v>
      </c>
      <c r="C54" s="917" t="s">
        <v>439</v>
      </c>
      <c r="D54" s="564" t="s">
        <v>437</v>
      </c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4">
        <f t="shared" si="8"/>
        <v>0</v>
      </c>
      <c r="S54" s="916" t="s">
        <v>47</v>
      </c>
      <c r="T54" s="917" t="s">
        <v>439</v>
      </c>
      <c r="U54" s="544"/>
      <c r="V54" s="544"/>
      <c r="W54" s="544"/>
      <c r="X54" s="520">
        <f t="shared" si="10"/>
        <v>0</v>
      </c>
      <c r="Y54" s="520">
        <f t="shared" si="10"/>
        <v>0</v>
      </c>
      <c r="Z54" s="520">
        <f t="shared" si="10"/>
        <v>0</v>
      </c>
      <c r="AA54" s="520">
        <f t="shared" si="10"/>
        <v>0</v>
      </c>
      <c r="AB54" s="520">
        <f t="shared" si="10"/>
        <v>0</v>
      </c>
      <c r="AC54" s="520">
        <f t="shared" si="10"/>
        <v>0</v>
      </c>
      <c r="AD54" s="520">
        <f t="shared" si="10"/>
        <v>0</v>
      </c>
      <c r="AE54" s="520">
        <f t="shared" si="10"/>
        <v>0</v>
      </c>
      <c r="AF54" s="520">
        <f t="shared" si="10"/>
        <v>0</v>
      </c>
      <c r="AG54" s="520">
        <f t="shared" si="10"/>
        <v>0</v>
      </c>
      <c r="AH54" s="520">
        <f t="shared" si="10"/>
        <v>0</v>
      </c>
      <c r="AI54" s="520">
        <f t="shared" si="10"/>
        <v>0</v>
      </c>
      <c r="AJ54" s="523">
        <f aca="true" t="shared" si="11" ref="AJ54:AJ81">SUM(X54:AI54)</f>
        <v>0</v>
      </c>
      <c r="AK54" s="504"/>
    </row>
    <row r="55" spans="1:37" ht="12.75">
      <c r="A55" s="504"/>
      <c r="B55" s="916" t="s">
        <v>1</v>
      </c>
      <c r="C55" s="917" t="s">
        <v>440</v>
      </c>
      <c r="D55" s="564" t="s">
        <v>424</v>
      </c>
      <c r="E55" s="918">
        <f aca="true" t="shared" si="12" ref="E55:P55">E56+E57</f>
        <v>0</v>
      </c>
      <c r="F55" s="918">
        <f t="shared" si="12"/>
        <v>0</v>
      </c>
      <c r="G55" s="918">
        <f t="shared" si="12"/>
        <v>0</v>
      </c>
      <c r="H55" s="918">
        <f t="shared" si="12"/>
        <v>0</v>
      </c>
      <c r="I55" s="918">
        <f t="shared" si="12"/>
        <v>0</v>
      </c>
      <c r="J55" s="918">
        <f t="shared" si="12"/>
        <v>0</v>
      </c>
      <c r="K55" s="918">
        <f t="shared" si="12"/>
        <v>0</v>
      </c>
      <c r="L55" s="918">
        <f t="shared" si="12"/>
        <v>0</v>
      </c>
      <c r="M55" s="918">
        <f t="shared" si="12"/>
        <v>0</v>
      </c>
      <c r="N55" s="918">
        <f>N56+N57</f>
        <v>0</v>
      </c>
      <c r="O55" s="918">
        <f>O56+O57</f>
        <v>0</v>
      </c>
      <c r="P55" s="918">
        <f t="shared" si="12"/>
        <v>0</v>
      </c>
      <c r="Q55" s="894">
        <f t="shared" si="8"/>
        <v>0</v>
      </c>
      <c r="R55" s="504"/>
      <c r="S55" s="916" t="s">
        <v>1</v>
      </c>
      <c r="T55" s="917" t="s">
        <v>440</v>
      </c>
      <c r="U55" s="962"/>
      <c r="V55" s="962"/>
      <c r="W55" s="962"/>
      <c r="X55" s="520">
        <f>+X56+X57</f>
        <v>0</v>
      </c>
      <c r="Y55" s="520">
        <f>+Y56+Y57</f>
        <v>0</v>
      </c>
      <c r="Z55" s="520">
        <f>+Z56+Z57</f>
        <v>0</v>
      </c>
      <c r="AA55" s="520">
        <f aca="true" t="shared" si="13" ref="AA55:AI55">+AA56+AA57</f>
        <v>0</v>
      </c>
      <c r="AB55" s="520">
        <f t="shared" si="13"/>
        <v>0</v>
      </c>
      <c r="AC55" s="520">
        <f t="shared" si="13"/>
        <v>0</v>
      </c>
      <c r="AD55" s="520">
        <f t="shared" si="13"/>
        <v>0</v>
      </c>
      <c r="AE55" s="520">
        <f t="shared" si="13"/>
        <v>0</v>
      </c>
      <c r="AF55" s="520">
        <f t="shared" si="13"/>
        <v>0</v>
      </c>
      <c r="AG55" s="520">
        <f t="shared" si="13"/>
        <v>0</v>
      </c>
      <c r="AH55" s="520">
        <f t="shared" si="13"/>
        <v>0</v>
      </c>
      <c r="AI55" s="520">
        <f t="shared" si="13"/>
        <v>0</v>
      </c>
      <c r="AJ55" s="523">
        <f t="shared" si="11"/>
        <v>0</v>
      </c>
      <c r="AK55" s="504"/>
    </row>
    <row r="56" spans="1:37" ht="12.75">
      <c r="A56" s="504"/>
      <c r="B56" s="916" t="s">
        <v>49</v>
      </c>
      <c r="C56" s="919" t="s">
        <v>441</v>
      </c>
      <c r="D56" s="564" t="s">
        <v>424</v>
      </c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4">
        <f t="shared" si="8"/>
        <v>0</v>
      </c>
      <c r="S56" s="916" t="s">
        <v>49</v>
      </c>
      <c r="T56" s="919" t="s">
        <v>441</v>
      </c>
      <c r="U56" s="544"/>
      <c r="V56" s="544"/>
      <c r="W56" s="544"/>
      <c r="X56" s="520">
        <f aca="true" t="shared" si="14" ref="X56:AI57">+E56*$U56</f>
        <v>0</v>
      </c>
      <c r="Y56" s="520">
        <f t="shared" si="14"/>
        <v>0</v>
      </c>
      <c r="Z56" s="520">
        <f t="shared" si="14"/>
        <v>0</v>
      </c>
      <c r="AA56" s="520">
        <f t="shared" si="14"/>
        <v>0</v>
      </c>
      <c r="AB56" s="520">
        <f t="shared" si="14"/>
        <v>0</v>
      </c>
      <c r="AC56" s="520">
        <f t="shared" si="14"/>
        <v>0</v>
      </c>
      <c r="AD56" s="520">
        <f t="shared" si="14"/>
        <v>0</v>
      </c>
      <c r="AE56" s="520">
        <f t="shared" si="14"/>
        <v>0</v>
      </c>
      <c r="AF56" s="520">
        <f t="shared" si="14"/>
        <v>0</v>
      </c>
      <c r="AG56" s="520">
        <f t="shared" si="14"/>
        <v>0</v>
      </c>
      <c r="AH56" s="520">
        <f t="shared" si="14"/>
        <v>0</v>
      </c>
      <c r="AI56" s="520">
        <f t="shared" si="14"/>
        <v>0</v>
      </c>
      <c r="AJ56" s="523">
        <f t="shared" si="11"/>
        <v>0</v>
      </c>
      <c r="AK56" s="504"/>
    </row>
    <row r="57" spans="1:37" ht="12.75">
      <c r="A57" s="504"/>
      <c r="B57" s="916" t="s">
        <v>50</v>
      </c>
      <c r="C57" s="919" t="s">
        <v>442</v>
      </c>
      <c r="D57" s="564" t="s">
        <v>424</v>
      </c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4">
        <f t="shared" si="8"/>
        <v>0</v>
      </c>
      <c r="S57" s="916" t="s">
        <v>50</v>
      </c>
      <c r="T57" s="919" t="s">
        <v>442</v>
      </c>
      <c r="U57" s="544"/>
      <c r="V57" s="544"/>
      <c r="W57" s="544"/>
      <c r="X57" s="520">
        <f t="shared" si="14"/>
        <v>0</v>
      </c>
      <c r="Y57" s="520">
        <f t="shared" si="14"/>
        <v>0</v>
      </c>
      <c r="Z57" s="520">
        <f t="shared" si="14"/>
        <v>0</v>
      </c>
      <c r="AA57" s="520">
        <f t="shared" si="14"/>
        <v>0</v>
      </c>
      <c r="AB57" s="520">
        <f t="shared" si="14"/>
        <v>0</v>
      </c>
      <c r="AC57" s="520">
        <f t="shared" si="14"/>
        <v>0</v>
      </c>
      <c r="AD57" s="520">
        <f t="shared" si="14"/>
        <v>0</v>
      </c>
      <c r="AE57" s="520">
        <f t="shared" si="14"/>
        <v>0</v>
      </c>
      <c r="AF57" s="520">
        <f t="shared" si="14"/>
        <v>0</v>
      </c>
      <c r="AG57" s="520">
        <f t="shared" si="14"/>
        <v>0</v>
      </c>
      <c r="AH57" s="520">
        <f t="shared" si="14"/>
        <v>0</v>
      </c>
      <c r="AI57" s="520">
        <f t="shared" si="14"/>
        <v>0</v>
      </c>
      <c r="AJ57" s="523">
        <f t="shared" si="11"/>
        <v>0</v>
      </c>
      <c r="AK57" s="504"/>
    </row>
    <row r="58" spans="1:36" ht="12.75">
      <c r="A58" s="504"/>
      <c r="B58" s="1023" t="s">
        <v>2</v>
      </c>
      <c r="C58" s="920" t="s">
        <v>443</v>
      </c>
      <c r="D58" s="921" t="s">
        <v>444</v>
      </c>
      <c r="E58" s="918">
        <f aca="true" t="shared" si="15" ref="E58:P58">E59+E60</f>
        <v>0</v>
      </c>
      <c r="F58" s="918">
        <f t="shared" si="15"/>
        <v>0</v>
      </c>
      <c r="G58" s="918">
        <f t="shared" si="15"/>
        <v>0</v>
      </c>
      <c r="H58" s="918">
        <f t="shared" si="15"/>
        <v>0</v>
      </c>
      <c r="I58" s="918">
        <f t="shared" si="15"/>
        <v>0</v>
      </c>
      <c r="J58" s="918">
        <f t="shared" si="15"/>
        <v>0</v>
      </c>
      <c r="K58" s="918">
        <f t="shared" si="15"/>
        <v>0</v>
      </c>
      <c r="L58" s="918">
        <f t="shared" si="15"/>
        <v>0</v>
      </c>
      <c r="M58" s="918">
        <f t="shared" si="15"/>
        <v>0</v>
      </c>
      <c r="N58" s="918">
        <f>N59+N60</f>
        <v>0</v>
      </c>
      <c r="O58" s="918">
        <f>O59+O60</f>
        <v>0</v>
      </c>
      <c r="P58" s="918">
        <f t="shared" si="15"/>
        <v>0</v>
      </c>
      <c r="Q58" s="922">
        <f t="shared" si="8"/>
        <v>0</v>
      </c>
      <c r="S58" s="1023" t="s">
        <v>2</v>
      </c>
      <c r="T58" s="920" t="s">
        <v>443</v>
      </c>
      <c r="U58" s="962"/>
      <c r="V58" s="962"/>
      <c r="W58" s="962"/>
      <c r="X58" s="537">
        <f>+X59+X60</f>
        <v>0</v>
      </c>
      <c r="Y58" s="537">
        <f>+Y59+Y60</f>
        <v>0</v>
      </c>
      <c r="Z58" s="537">
        <f>+Z59+Z60</f>
        <v>0</v>
      </c>
      <c r="AA58" s="537">
        <f aca="true" t="shared" si="16" ref="AA58:AI58">+AA59+AA60</f>
        <v>0</v>
      </c>
      <c r="AB58" s="537">
        <f t="shared" si="16"/>
        <v>0</v>
      </c>
      <c r="AC58" s="537">
        <f t="shared" si="16"/>
        <v>0</v>
      </c>
      <c r="AD58" s="537">
        <f t="shared" si="16"/>
        <v>0</v>
      </c>
      <c r="AE58" s="537">
        <f t="shared" si="16"/>
        <v>0</v>
      </c>
      <c r="AF58" s="537">
        <f t="shared" si="16"/>
        <v>0</v>
      </c>
      <c r="AG58" s="537">
        <f t="shared" si="16"/>
        <v>0</v>
      </c>
      <c r="AH58" s="537">
        <f t="shared" si="16"/>
        <v>0</v>
      </c>
      <c r="AI58" s="537">
        <f t="shared" si="16"/>
        <v>0</v>
      </c>
      <c r="AJ58" s="523">
        <f t="shared" si="11"/>
        <v>0</v>
      </c>
    </row>
    <row r="59" spans="1:37" ht="12.75">
      <c r="A59" s="504"/>
      <c r="B59" s="916" t="s">
        <v>53</v>
      </c>
      <c r="C59" s="923" t="s">
        <v>604</v>
      </c>
      <c r="D59" s="921" t="s">
        <v>444</v>
      </c>
      <c r="E59" s="893"/>
      <c r="F59" s="893"/>
      <c r="G59" s="893"/>
      <c r="H59" s="893"/>
      <c r="I59" s="893"/>
      <c r="J59" s="893"/>
      <c r="K59" s="893"/>
      <c r="L59" s="893"/>
      <c r="M59" s="893"/>
      <c r="N59" s="893"/>
      <c r="O59" s="893"/>
      <c r="P59" s="893"/>
      <c r="Q59" s="894">
        <f t="shared" si="8"/>
        <v>0</v>
      </c>
      <c r="S59" s="916" t="s">
        <v>53</v>
      </c>
      <c r="T59" s="923" t="s">
        <v>604</v>
      </c>
      <c r="U59" s="544"/>
      <c r="V59" s="544"/>
      <c r="W59" s="544"/>
      <c r="X59" s="520">
        <f aca="true" t="shared" si="17" ref="X59:AI60">+E59*$U59</f>
        <v>0</v>
      </c>
      <c r="Y59" s="520">
        <f t="shared" si="17"/>
        <v>0</v>
      </c>
      <c r="Z59" s="520">
        <f t="shared" si="17"/>
        <v>0</v>
      </c>
      <c r="AA59" s="520">
        <f t="shared" si="17"/>
        <v>0</v>
      </c>
      <c r="AB59" s="520">
        <f t="shared" si="17"/>
        <v>0</v>
      </c>
      <c r="AC59" s="520">
        <f t="shared" si="17"/>
        <v>0</v>
      </c>
      <c r="AD59" s="520">
        <f t="shared" si="17"/>
        <v>0</v>
      </c>
      <c r="AE59" s="520">
        <f t="shared" si="17"/>
        <v>0</v>
      </c>
      <c r="AF59" s="520">
        <f t="shared" si="17"/>
        <v>0</v>
      </c>
      <c r="AG59" s="520">
        <f t="shared" si="17"/>
        <v>0</v>
      </c>
      <c r="AH59" s="520">
        <f t="shared" si="17"/>
        <v>0</v>
      </c>
      <c r="AI59" s="520">
        <f t="shared" si="17"/>
        <v>0</v>
      </c>
      <c r="AJ59" s="523">
        <f t="shared" si="11"/>
        <v>0</v>
      </c>
      <c r="AK59" s="504"/>
    </row>
    <row r="60" spans="1:37" ht="12.75">
      <c r="A60" s="504"/>
      <c r="B60" s="924" t="s">
        <v>54</v>
      </c>
      <c r="C60" s="925" t="s">
        <v>605</v>
      </c>
      <c r="D60" s="926" t="s">
        <v>444</v>
      </c>
      <c r="E60" s="927"/>
      <c r="F60" s="927"/>
      <c r="G60" s="927"/>
      <c r="H60" s="927"/>
      <c r="I60" s="927"/>
      <c r="J60" s="927"/>
      <c r="K60" s="927"/>
      <c r="L60" s="927"/>
      <c r="M60" s="927"/>
      <c r="N60" s="927"/>
      <c r="O60" s="927"/>
      <c r="P60" s="927"/>
      <c r="Q60" s="928">
        <f t="shared" si="8"/>
        <v>0</v>
      </c>
      <c r="S60" s="924" t="s">
        <v>54</v>
      </c>
      <c r="T60" s="925" t="s">
        <v>605</v>
      </c>
      <c r="U60" s="545"/>
      <c r="V60" s="545"/>
      <c r="W60" s="545"/>
      <c r="X60" s="520">
        <f t="shared" si="17"/>
        <v>0</v>
      </c>
      <c r="Y60" s="520">
        <f t="shared" si="17"/>
        <v>0</v>
      </c>
      <c r="Z60" s="520">
        <f t="shared" si="17"/>
        <v>0</v>
      </c>
      <c r="AA60" s="520">
        <f t="shared" si="17"/>
        <v>0</v>
      </c>
      <c r="AB60" s="520">
        <f t="shared" si="17"/>
        <v>0</v>
      </c>
      <c r="AC60" s="520">
        <f t="shared" si="17"/>
        <v>0</v>
      </c>
      <c r="AD60" s="520">
        <f t="shared" si="17"/>
        <v>0</v>
      </c>
      <c r="AE60" s="520">
        <f t="shared" si="17"/>
        <v>0</v>
      </c>
      <c r="AF60" s="520">
        <f t="shared" si="17"/>
        <v>0</v>
      </c>
      <c r="AG60" s="520">
        <f t="shared" si="17"/>
        <v>0</v>
      </c>
      <c r="AH60" s="520">
        <f t="shared" si="17"/>
        <v>0</v>
      </c>
      <c r="AI60" s="520">
        <f t="shared" si="17"/>
        <v>0</v>
      </c>
      <c r="AJ60" s="523">
        <f t="shared" si="11"/>
        <v>0</v>
      </c>
      <c r="AK60" s="504"/>
    </row>
    <row r="61" spans="1:37" ht="12.75">
      <c r="A61" s="504"/>
      <c r="B61" s="929"/>
      <c r="C61" s="930" t="s">
        <v>728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2"/>
      <c r="S61" s="929"/>
      <c r="T61" s="930" t="s">
        <v>445</v>
      </c>
      <c r="U61" s="964"/>
      <c r="V61" s="964"/>
      <c r="W61" s="964"/>
      <c r="X61" s="542">
        <f>+X62+X65+X68</f>
        <v>0</v>
      </c>
      <c r="Y61" s="542">
        <f>+Y62+Y65+Y68</f>
        <v>0</v>
      </c>
      <c r="Z61" s="542">
        <f>+Z62+Z65+Z68</f>
        <v>0</v>
      </c>
      <c r="AA61" s="542">
        <f aca="true" t="shared" si="18" ref="AA61:AI61">+AA62+AA65+AA68</f>
        <v>0</v>
      </c>
      <c r="AB61" s="542">
        <f t="shared" si="18"/>
        <v>0</v>
      </c>
      <c r="AC61" s="542">
        <f t="shared" si="18"/>
        <v>0</v>
      </c>
      <c r="AD61" s="542">
        <f t="shared" si="18"/>
        <v>0</v>
      </c>
      <c r="AE61" s="542">
        <f t="shared" si="18"/>
        <v>0</v>
      </c>
      <c r="AF61" s="542">
        <f t="shared" si="18"/>
        <v>0</v>
      </c>
      <c r="AG61" s="542">
        <f t="shared" si="18"/>
        <v>0</v>
      </c>
      <c r="AH61" s="542">
        <f t="shared" si="18"/>
        <v>0</v>
      </c>
      <c r="AI61" s="542">
        <f t="shared" si="18"/>
        <v>0</v>
      </c>
      <c r="AJ61" s="543">
        <f t="shared" si="11"/>
        <v>0</v>
      </c>
      <c r="AK61" s="504"/>
    </row>
    <row r="62" spans="1:37" ht="12.75">
      <c r="A62" s="504"/>
      <c r="B62" s="914" t="s">
        <v>0</v>
      </c>
      <c r="C62" s="915" t="s">
        <v>436</v>
      </c>
      <c r="D62" s="889" t="s">
        <v>437</v>
      </c>
      <c r="E62" s="890">
        <f aca="true" t="shared" si="19" ref="E62:P62">+E63+E64</f>
        <v>0</v>
      </c>
      <c r="F62" s="890">
        <f t="shared" si="19"/>
        <v>0</v>
      </c>
      <c r="G62" s="890">
        <f t="shared" si="19"/>
        <v>0</v>
      </c>
      <c r="H62" s="890">
        <f t="shared" si="19"/>
        <v>0</v>
      </c>
      <c r="I62" s="890">
        <f t="shared" si="19"/>
        <v>0</v>
      </c>
      <c r="J62" s="890">
        <f t="shared" si="19"/>
        <v>0</v>
      </c>
      <c r="K62" s="890">
        <f t="shared" si="19"/>
        <v>0</v>
      </c>
      <c r="L62" s="890">
        <f t="shared" si="19"/>
        <v>0</v>
      </c>
      <c r="M62" s="890">
        <f t="shared" si="19"/>
        <v>0</v>
      </c>
      <c r="N62" s="890">
        <f t="shared" si="19"/>
        <v>0</v>
      </c>
      <c r="O62" s="890">
        <f t="shared" si="19"/>
        <v>0</v>
      </c>
      <c r="P62" s="890">
        <f t="shared" si="19"/>
        <v>0</v>
      </c>
      <c r="Q62" s="891">
        <f aca="true" t="shared" si="20" ref="Q62:Q70">SUM(E62:P62)</f>
        <v>0</v>
      </c>
      <c r="S62" s="914" t="s">
        <v>0</v>
      </c>
      <c r="T62" s="915" t="s">
        <v>436</v>
      </c>
      <c r="U62" s="963"/>
      <c r="V62" s="963"/>
      <c r="W62" s="963"/>
      <c r="X62" s="522">
        <f>SUM(X63:X64)</f>
        <v>0</v>
      </c>
      <c r="Y62" s="522">
        <f>SUM(Y63:Y64)</f>
        <v>0</v>
      </c>
      <c r="Z62" s="522">
        <f>SUM(Z63:Z64)</f>
        <v>0</v>
      </c>
      <c r="AA62" s="522">
        <f aca="true" t="shared" si="21" ref="AA62:AI62">SUM(AA63:AA64)</f>
        <v>0</v>
      </c>
      <c r="AB62" s="522">
        <f t="shared" si="21"/>
        <v>0</v>
      </c>
      <c r="AC62" s="522">
        <f t="shared" si="21"/>
        <v>0</v>
      </c>
      <c r="AD62" s="522">
        <f t="shared" si="21"/>
        <v>0</v>
      </c>
      <c r="AE62" s="522">
        <f t="shared" si="21"/>
        <v>0</v>
      </c>
      <c r="AF62" s="522">
        <f t="shared" si="21"/>
        <v>0</v>
      </c>
      <c r="AG62" s="522">
        <f t="shared" si="21"/>
        <v>0</v>
      </c>
      <c r="AH62" s="522">
        <f t="shared" si="21"/>
        <v>0</v>
      </c>
      <c r="AI62" s="522">
        <f t="shared" si="21"/>
        <v>0</v>
      </c>
      <c r="AJ62" s="523">
        <f t="shared" si="11"/>
        <v>0</v>
      </c>
      <c r="AK62" s="504"/>
    </row>
    <row r="63" spans="1:37" ht="12.75">
      <c r="A63" s="504"/>
      <c r="B63" s="916" t="s">
        <v>46</v>
      </c>
      <c r="C63" s="917" t="s">
        <v>438</v>
      </c>
      <c r="D63" s="564" t="s">
        <v>437</v>
      </c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4">
        <f t="shared" si="20"/>
        <v>0</v>
      </c>
      <c r="S63" s="916" t="s">
        <v>46</v>
      </c>
      <c r="T63" s="917" t="s">
        <v>438</v>
      </c>
      <c r="U63" s="544"/>
      <c r="V63" s="544"/>
      <c r="W63" s="544"/>
      <c r="X63" s="520">
        <f aca="true" t="shared" si="22" ref="X63:AI64">+E63*$U63</f>
        <v>0</v>
      </c>
      <c r="Y63" s="520">
        <f t="shared" si="22"/>
        <v>0</v>
      </c>
      <c r="Z63" s="520">
        <f t="shared" si="22"/>
        <v>0</v>
      </c>
      <c r="AA63" s="520">
        <f t="shared" si="22"/>
        <v>0</v>
      </c>
      <c r="AB63" s="520">
        <f t="shared" si="22"/>
        <v>0</v>
      </c>
      <c r="AC63" s="520">
        <f t="shared" si="22"/>
        <v>0</v>
      </c>
      <c r="AD63" s="520">
        <f t="shared" si="22"/>
        <v>0</v>
      </c>
      <c r="AE63" s="520">
        <f t="shared" si="22"/>
        <v>0</v>
      </c>
      <c r="AF63" s="520">
        <f t="shared" si="22"/>
        <v>0</v>
      </c>
      <c r="AG63" s="520">
        <f t="shared" si="22"/>
        <v>0</v>
      </c>
      <c r="AH63" s="520">
        <f t="shared" si="22"/>
        <v>0</v>
      </c>
      <c r="AI63" s="520">
        <f t="shared" si="22"/>
        <v>0</v>
      </c>
      <c r="AJ63" s="523">
        <f t="shared" si="11"/>
        <v>0</v>
      </c>
      <c r="AK63" s="504"/>
    </row>
    <row r="64" spans="1:36" ht="12.75">
      <c r="A64" s="504"/>
      <c r="B64" s="916" t="s">
        <v>47</v>
      </c>
      <c r="C64" s="917" t="s">
        <v>439</v>
      </c>
      <c r="D64" s="564" t="s">
        <v>437</v>
      </c>
      <c r="E64" s="893"/>
      <c r="F64" s="893"/>
      <c r="G64" s="893"/>
      <c r="H64" s="893"/>
      <c r="I64" s="893"/>
      <c r="J64" s="893"/>
      <c r="K64" s="893"/>
      <c r="L64" s="893"/>
      <c r="M64" s="893"/>
      <c r="N64" s="893"/>
      <c r="O64" s="893"/>
      <c r="P64" s="893"/>
      <c r="Q64" s="894">
        <f t="shared" si="20"/>
        <v>0</v>
      </c>
      <c r="S64" s="916" t="s">
        <v>47</v>
      </c>
      <c r="T64" s="917" t="s">
        <v>439</v>
      </c>
      <c r="U64" s="544"/>
      <c r="V64" s="544"/>
      <c r="W64" s="544"/>
      <c r="X64" s="520">
        <f t="shared" si="22"/>
        <v>0</v>
      </c>
      <c r="Y64" s="520">
        <f t="shared" si="22"/>
        <v>0</v>
      </c>
      <c r="Z64" s="520">
        <f t="shared" si="22"/>
        <v>0</v>
      </c>
      <c r="AA64" s="520">
        <f t="shared" si="22"/>
        <v>0</v>
      </c>
      <c r="AB64" s="520">
        <f t="shared" si="22"/>
        <v>0</v>
      </c>
      <c r="AC64" s="520">
        <f t="shared" si="22"/>
        <v>0</v>
      </c>
      <c r="AD64" s="520">
        <f t="shared" si="22"/>
        <v>0</v>
      </c>
      <c r="AE64" s="520">
        <f t="shared" si="22"/>
        <v>0</v>
      </c>
      <c r="AF64" s="520">
        <f t="shared" si="22"/>
        <v>0</v>
      </c>
      <c r="AG64" s="520">
        <f t="shared" si="22"/>
        <v>0</v>
      </c>
      <c r="AH64" s="520">
        <f t="shared" si="22"/>
        <v>0</v>
      </c>
      <c r="AI64" s="520">
        <f t="shared" si="22"/>
        <v>0</v>
      </c>
      <c r="AJ64" s="523">
        <f t="shared" si="11"/>
        <v>0</v>
      </c>
    </row>
    <row r="65" spans="1:37" ht="12.75">
      <c r="A65" s="504"/>
      <c r="B65" s="916" t="s">
        <v>1</v>
      </c>
      <c r="C65" s="917" t="s">
        <v>440</v>
      </c>
      <c r="D65" s="564" t="s">
        <v>424</v>
      </c>
      <c r="E65" s="918">
        <f aca="true" t="shared" si="23" ref="E65:P65">E66+E67</f>
        <v>0</v>
      </c>
      <c r="F65" s="918">
        <f t="shared" si="23"/>
        <v>0</v>
      </c>
      <c r="G65" s="918">
        <f t="shared" si="23"/>
        <v>0</v>
      </c>
      <c r="H65" s="918">
        <f t="shared" si="23"/>
        <v>0</v>
      </c>
      <c r="I65" s="918">
        <f t="shared" si="23"/>
        <v>0</v>
      </c>
      <c r="J65" s="918">
        <f t="shared" si="23"/>
        <v>0</v>
      </c>
      <c r="K65" s="918">
        <f t="shared" si="23"/>
        <v>0</v>
      </c>
      <c r="L65" s="918">
        <f t="shared" si="23"/>
        <v>0</v>
      </c>
      <c r="M65" s="918">
        <f t="shared" si="23"/>
        <v>0</v>
      </c>
      <c r="N65" s="918">
        <f>N66+N67</f>
        <v>0</v>
      </c>
      <c r="O65" s="918">
        <f>O66+O67</f>
        <v>0</v>
      </c>
      <c r="P65" s="918">
        <f t="shared" si="23"/>
        <v>0</v>
      </c>
      <c r="Q65" s="894">
        <f t="shared" si="20"/>
        <v>0</v>
      </c>
      <c r="S65" s="916" t="s">
        <v>1</v>
      </c>
      <c r="T65" s="917" t="s">
        <v>440</v>
      </c>
      <c r="U65" s="962"/>
      <c r="V65" s="962"/>
      <c r="W65" s="962"/>
      <c r="X65" s="520">
        <f>+X66+X67</f>
        <v>0</v>
      </c>
      <c r="Y65" s="520">
        <f>+Y66+Y67</f>
        <v>0</v>
      </c>
      <c r="Z65" s="520">
        <f>+Z66+Z67</f>
        <v>0</v>
      </c>
      <c r="AA65" s="520">
        <f aca="true" t="shared" si="24" ref="AA65:AI65">+AA66+AA67</f>
        <v>0</v>
      </c>
      <c r="AB65" s="520">
        <f t="shared" si="24"/>
        <v>0</v>
      </c>
      <c r="AC65" s="520">
        <f t="shared" si="24"/>
        <v>0</v>
      </c>
      <c r="AD65" s="520">
        <f t="shared" si="24"/>
        <v>0</v>
      </c>
      <c r="AE65" s="520">
        <f t="shared" si="24"/>
        <v>0</v>
      </c>
      <c r="AF65" s="520">
        <f t="shared" si="24"/>
        <v>0</v>
      </c>
      <c r="AG65" s="520">
        <f t="shared" si="24"/>
        <v>0</v>
      </c>
      <c r="AH65" s="520">
        <f t="shared" si="24"/>
        <v>0</v>
      </c>
      <c r="AI65" s="520">
        <f t="shared" si="24"/>
        <v>0</v>
      </c>
      <c r="AJ65" s="523">
        <f t="shared" si="11"/>
        <v>0</v>
      </c>
      <c r="AK65" s="504"/>
    </row>
    <row r="66" spans="1:37" ht="12.75">
      <c r="A66" s="504"/>
      <c r="B66" s="916" t="s">
        <v>49</v>
      </c>
      <c r="C66" s="919" t="s">
        <v>441</v>
      </c>
      <c r="D66" s="564" t="s">
        <v>424</v>
      </c>
      <c r="E66" s="893"/>
      <c r="F66" s="893"/>
      <c r="G66" s="893"/>
      <c r="H66" s="893"/>
      <c r="I66" s="893"/>
      <c r="J66" s="893"/>
      <c r="K66" s="893"/>
      <c r="L66" s="893"/>
      <c r="M66" s="893"/>
      <c r="N66" s="893"/>
      <c r="O66" s="893"/>
      <c r="P66" s="893"/>
      <c r="Q66" s="894">
        <f t="shared" si="20"/>
        <v>0</v>
      </c>
      <c r="S66" s="916" t="s">
        <v>49</v>
      </c>
      <c r="T66" s="919" t="s">
        <v>441</v>
      </c>
      <c r="U66" s="544"/>
      <c r="V66" s="544"/>
      <c r="W66" s="544"/>
      <c r="X66" s="520">
        <f aca="true" t="shared" si="25" ref="X66:AI67">+E66*$U66</f>
        <v>0</v>
      </c>
      <c r="Y66" s="520">
        <f t="shared" si="25"/>
        <v>0</v>
      </c>
      <c r="Z66" s="520">
        <f t="shared" si="25"/>
        <v>0</v>
      </c>
      <c r="AA66" s="520">
        <f t="shared" si="25"/>
        <v>0</v>
      </c>
      <c r="AB66" s="520">
        <f t="shared" si="25"/>
        <v>0</v>
      </c>
      <c r="AC66" s="520">
        <f t="shared" si="25"/>
        <v>0</v>
      </c>
      <c r="AD66" s="520">
        <f t="shared" si="25"/>
        <v>0</v>
      </c>
      <c r="AE66" s="520">
        <f t="shared" si="25"/>
        <v>0</v>
      </c>
      <c r="AF66" s="520">
        <f t="shared" si="25"/>
        <v>0</v>
      </c>
      <c r="AG66" s="520">
        <f t="shared" si="25"/>
        <v>0</v>
      </c>
      <c r="AH66" s="520">
        <f t="shared" si="25"/>
        <v>0</v>
      </c>
      <c r="AI66" s="520">
        <f t="shared" si="25"/>
        <v>0</v>
      </c>
      <c r="AJ66" s="523">
        <f t="shared" si="11"/>
        <v>0</v>
      </c>
      <c r="AK66" s="504"/>
    </row>
    <row r="67" spans="1:37" ht="12.75">
      <c r="A67" s="504"/>
      <c r="B67" s="916" t="s">
        <v>50</v>
      </c>
      <c r="C67" s="919" t="s">
        <v>442</v>
      </c>
      <c r="D67" s="564" t="s">
        <v>424</v>
      </c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4">
        <f t="shared" si="20"/>
        <v>0</v>
      </c>
      <c r="S67" s="916" t="s">
        <v>50</v>
      </c>
      <c r="T67" s="919" t="s">
        <v>442</v>
      </c>
      <c r="U67" s="544"/>
      <c r="V67" s="544"/>
      <c r="W67" s="544"/>
      <c r="X67" s="520">
        <f t="shared" si="25"/>
        <v>0</v>
      </c>
      <c r="Y67" s="520">
        <f t="shared" si="25"/>
        <v>0</v>
      </c>
      <c r="Z67" s="520">
        <f t="shared" si="25"/>
        <v>0</v>
      </c>
      <c r="AA67" s="520">
        <f t="shared" si="25"/>
        <v>0</v>
      </c>
      <c r="AB67" s="520">
        <f t="shared" si="25"/>
        <v>0</v>
      </c>
      <c r="AC67" s="520">
        <f t="shared" si="25"/>
        <v>0</v>
      </c>
      <c r="AD67" s="520">
        <f t="shared" si="25"/>
        <v>0</v>
      </c>
      <c r="AE67" s="520">
        <f t="shared" si="25"/>
        <v>0</v>
      </c>
      <c r="AF67" s="520">
        <f t="shared" si="25"/>
        <v>0</v>
      </c>
      <c r="AG67" s="520">
        <f t="shared" si="25"/>
        <v>0</v>
      </c>
      <c r="AH67" s="520">
        <f t="shared" si="25"/>
        <v>0</v>
      </c>
      <c r="AI67" s="520">
        <f t="shared" si="25"/>
        <v>0</v>
      </c>
      <c r="AJ67" s="523">
        <f t="shared" si="11"/>
        <v>0</v>
      </c>
      <c r="AK67" s="504"/>
    </row>
    <row r="68" spans="1:37" ht="12.75">
      <c r="A68" s="504"/>
      <c r="B68" s="1023" t="s">
        <v>2</v>
      </c>
      <c r="C68" s="920" t="s">
        <v>443</v>
      </c>
      <c r="D68" s="921" t="s">
        <v>444</v>
      </c>
      <c r="E68" s="918">
        <f aca="true" t="shared" si="26" ref="E68:P68">E69+E70</f>
        <v>0</v>
      </c>
      <c r="F68" s="918">
        <f t="shared" si="26"/>
        <v>0</v>
      </c>
      <c r="G68" s="918">
        <f t="shared" si="26"/>
        <v>0</v>
      </c>
      <c r="H68" s="918">
        <f t="shared" si="26"/>
        <v>0</v>
      </c>
      <c r="I68" s="918">
        <f t="shared" si="26"/>
        <v>0</v>
      </c>
      <c r="J68" s="918">
        <f t="shared" si="26"/>
        <v>0</v>
      </c>
      <c r="K68" s="918">
        <f t="shared" si="26"/>
        <v>0</v>
      </c>
      <c r="L68" s="918">
        <f t="shared" si="26"/>
        <v>0</v>
      </c>
      <c r="M68" s="918">
        <f t="shared" si="26"/>
        <v>0</v>
      </c>
      <c r="N68" s="918">
        <f>N69+N70</f>
        <v>0</v>
      </c>
      <c r="O68" s="918">
        <f>O69+O70</f>
        <v>0</v>
      </c>
      <c r="P68" s="918">
        <f t="shared" si="26"/>
        <v>0</v>
      </c>
      <c r="Q68" s="922">
        <f t="shared" si="20"/>
        <v>0</v>
      </c>
      <c r="S68" s="1023" t="s">
        <v>2</v>
      </c>
      <c r="T68" s="920" t="s">
        <v>443</v>
      </c>
      <c r="U68" s="962"/>
      <c r="V68" s="962"/>
      <c r="W68" s="962"/>
      <c r="X68" s="537">
        <f>+X69+X70</f>
        <v>0</v>
      </c>
      <c r="Y68" s="537">
        <f>+Y69+Y70</f>
        <v>0</v>
      </c>
      <c r="Z68" s="537">
        <f>+Z69+Z70</f>
        <v>0</v>
      </c>
      <c r="AA68" s="537">
        <f aca="true" t="shared" si="27" ref="AA68:AI68">+AA69+AA70</f>
        <v>0</v>
      </c>
      <c r="AB68" s="537">
        <f t="shared" si="27"/>
        <v>0</v>
      </c>
      <c r="AC68" s="537">
        <f t="shared" si="27"/>
        <v>0</v>
      </c>
      <c r="AD68" s="537">
        <f t="shared" si="27"/>
        <v>0</v>
      </c>
      <c r="AE68" s="537">
        <f t="shared" si="27"/>
        <v>0</v>
      </c>
      <c r="AF68" s="537">
        <f t="shared" si="27"/>
        <v>0</v>
      </c>
      <c r="AG68" s="537">
        <f t="shared" si="27"/>
        <v>0</v>
      </c>
      <c r="AH68" s="537">
        <f t="shared" si="27"/>
        <v>0</v>
      </c>
      <c r="AI68" s="537">
        <f t="shared" si="27"/>
        <v>0</v>
      </c>
      <c r="AJ68" s="523">
        <f t="shared" si="11"/>
        <v>0</v>
      </c>
      <c r="AK68" s="504"/>
    </row>
    <row r="69" spans="1:37" ht="12.75">
      <c r="A69" s="504"/>
      <c r="B69" s="916" t="s">
        <v>53</v>
      </c>
      <c r="C69" s="923" t="s">
        <v>604</v>
      </c>
      <c r="D69" s="921" t="s">
        <v>444</v>
      </c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4">
        <f t="shared" si="20"/>
        <v>0</v>
      </c>
      <c r="S69" s="916" t="s">
        <v>53</v>
      </c>
      <c r="T69" s="923" t="s">
        <v>604</v>
      </c>
      <c r="U69" s="544"/>
      <c r="V69" s="544"/>
      <c r="W69" s="544"/>
      <c r="X69" s="520">
        <f aca="true" t="shared" si="28" ref="X69:AI70">+E69*$U69</f>
        <v>0</v>
      </c>
      <c r="Y69" s="520">
        <f t="shared" si="28"/>
        <v>0</v>
      </c>
      <c r="Z69" s="520">
        <f t="shared" si="28"/>
        <v>0</v>
      </c>
      <c r="AA69" s="520">
        <f t="shared" si="28"/>
        <v>0</v>
      </c>
      <c r="AB69" s="520">
        <f t="shared" si="28"/>
        <v>0</v>
      </c>
      <c r="AC69" s="520">
        <f t="shared" si="28"/>
        <v>0</v>
      </c>
      <c r="AD69" s="520">
        <f t="shared" si="28"/>
        <v>0</v>
      </c>
      <c r="AE69" s="520">
        <f t="shared" si="28"/>
        <v>0</v>
      </c>
      <c r="AF69" s="520">
        <f t="shared" si="28"/>
        <v>0</v>
      </c>
      <c r="AG69" s="520">
        <f t="shared" si="28"/>
        <v>0</v>
      </c>
      <c r="AH69" s="520">
        <f t="shared" si="28"/>
        <v>0</v>
      </c>
      <c r="AI69" s="520">
        <f t="shared" si="28"/>
        <v>0</v>
      </c>
      <c r="AJ69" s="523">
        <f t="shared" si="11"/>
        <v>0</v>
      </c>
      <c r="AK69" s="504"/>
    </row>
    <row r="70" spans="1:36" ht="12.75">
      <c r="A70" s="504"/>
      <c r="B70" s="924" t="s">
        <v>54</v>
      </c>
      <c r="C70" s="925" t="s">
        <v>605</v>
      </c>
      <c r="D70" s="926" t="s">
        <v>444</v>
      </c>
      <c r="E70" s="927"/>
      <c r="F70" s="927"/>
      <c r="G70" s="927"/>
      <c r="H70" s="927"/>
      <c r="I70" s="927"/>
      <c r="J70" s="927"/>
      <c r="K70" s="927"/>
      <c r="L70" s="927"/>
      <c r="M70" s="927"/>
      <c r="N70" s="927"/>
      <c r="O70" s="927"/>
      <c r="P70" s="927"/>
      <c r="Q70" s="928">
        <f t="shared" si="20"/>
        <v>0</v>
      </c>
      <c r="S70" s="924" t="s">
        <v>54</v>
      </c>
      <c r="T70" s="925" t="s">
        <v>605</v>
      </c>
      <c r="U70" s="545"/>
      <c r="V70" s="545"/>
      <c r="W70" s="545"/>
      <c r="X70" s="520">
        <f t="shared" si="28"/>
        <v>0</v>
      </c>
      <c r="Y70" s="520">
        <f t="shared" si="28"/>
        <v>0</v>
      </c>
      <c r="Z70" s="520">
        <f t="shared" si="28"/>
        <v>0</v>
      </c>
      <c r="AA70" s="520">
        <f t="shared" si="28"/>
        <v>0</v>
      </c>
      <c r="AB70" s="520">
        <f t="shared" si="28"/>
        <v>0</v>
      </c>
      <c r="AC70" s="520">
        <f t="shared" si="28"/>
        <v>0</v>
      </c>
      <c r="AD70" s="520">
        <f t="shared" si="28"/>
        <v>0</v>
      </c>
      <c r="AE70" s="520">
        <f t="shared" si="28"/>
        <v>0</v>
      </c>
      <c r="AF70" s="520">
        <f t="shared" si="28"/>
        <v>0</v>
      </c>
      <c r="AG70" s="520">
        <f t="shared" si="28"/>
        <v>0</v>
      </c>
      <c r="AH70" s="520">
        <f t="shared" si="28"/>
        <v>0</v>
      </c>
      <c r="AI70" s="520">
        <f t="shared" si="28"/>
        <v>0</v>
      </c>
      <c r="AJ70" s="523">
        <f t="shared" si="11"/>
        <v>0</v>
      </c>
    </row>
    <row r="71" spans="1:37" ht="12.75">
      <c r="A71" s="504"/>
      <c r="B71" s="929"/>
      <c r="C71" s="930" t="s">
        <v>446</v>
      </c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2"/>
      <c r="S71" s="929"/>
      <c r="T71" s="930" t="s">
        <v>446</v>
      </c>
      <c r="U71" s="965"/>
      <c r="V71" s="965"/>
      <c r="W71" s="965"/>
      <c r="X71" s="542">
        <f>+X72+X75+X78</f>
        <v>0</v>
      </c>
      <c r="Y71" s="542">
        <f>+Y72+Y75+Y78</f>
        <v>0</v>
      </c>
      <c r="Z71" s="542">
        <f>+Z72+Z75+Z78</f>
        <v>0</v>
      </c>
      <c r="AA71" s="542">
        <f aca="true" t="shared" si="29" ref="AA71:AI71">+AA72+AA75+AA78</f>
        <v>0</v>
      </c>
      <c r="AB71" s="542">
        <f t="shared" si="29"/>
        <v>0</v>
      </c>
      <c r="AC71" s="542">
        <f t="shared" si="29"/>
        <v>0</v>
      </c>
      <c r="AD71" s="542">
        <f t="shared" si="29"/>
        <v>0</v>
      </c>
      <c r="AE71" s="542">
        <f t="shared" si="29"/>
        <v>0</v>
      </c>
      <c r="AF71" s="542">
        <f t="shared" si="29"/>
        <v>0</v>
      </c>
      <c r="AG71" s="542">
        <f t="shared" si="29"/>
        <v>0</v>
      </c>
      <c r="AH71" s="542">
        <f t="shared" si="29"/>
        <v>0</v>
      </c>
      <c r="AI71" s="542">
        <f t="shared" si="29"/>
        <v>0</v>
      </c>
      <c r="AJ71" s="543">
        <f t="shared" si="11"/>
        <v>0</v>
      </c>
      <c r="AK71" s="504"/>
    </row>
    <row r="72" spans="1:37" ht="12.75">
      <c r="A72" s="504"/>
      <c r="B72" s="914" t="s">
        <v>0</v>
      </c>
      <c r="C72" s="915" t="s">
        <v>436</v>
      </c>
      <c r="D72" s="889" t="s">
        <v>437</v>
      </c>
      <c r="E72" s="890">
        <f aca="true" t="shared" si="30" ref="E72:P72">+E73+E74</f>
        <v>0</v>
      </c>
      <c r="F72" s="890">
        <f t="shared" si="30"/>
        <v>0</v>
      </c>
      <c r="G72" s="890">
        <f t="shared" si="30"/>
        <v>0</v>
      </c>
      <c r="H72" s="890">
        <f t="shared" si="30"/>
        <v>0</v>
      </c>
      <c r="I72" s="890">
        <f t="shared" si="30"/>
        <v>0</v>
      </c>
      <c r="J72" s="890">
        <f t="shared" si="30"/>
        <v>0</v>
      </c>
      <c r="K72" s="890">
        <f t="shared" si="30"/>
        <v>0</v>
      </c>
      <c r="L72" s="890">
        <f t="shared" si="30"/>
        <v>0</v>
      </c>
      <c r="M72" s="890">
        <f t="shared" si="30"/>
        <v>0</v>
      </c>
      <c r="N72" s="890">
        <f t="shared" si="30"/>
        <v>0</v>
      </c>
      <c r="O72" s="890">
        <f t="shared" si="30"/>
        <v>0</v>
      </c>
      <c r="P72" s="890">
        <f t="shared" si="30"/>
        <v>0</v>
      </c>
      <c r="Q72" s="891">
        <f aca="true" t="shared" si="31" ref="Q72:Q80">SUM(E72:P72)</f>
        <v>0</v>
      </c>
      <c r="S72" s="914" t="s">
        <v>0</v>
      </c>
      <c r="T72" s="915" t="s">
        <v>436</v>
      </c>
      <c r="U72" s="963"/>
      <c r="V72" s="963"/>
      <c r="W72" s="963"/>
      <c r="X72" s="522">
        <f>SUM(X73:X74)</f>
        <v>0</v>
      </c>
      <c r="Y72" s="522">
        <f>SUM(Y73:Y74)</f>
        <v>0</v>
      </c>
      <c r="Z72" s="522">
        <f>SUM(Z73:Z74)</f>
        <v>0</v>
      </c>
      <c r="AA72" s="522">
        <f aca="true" t="shared" si="32" ref="AA72:AI72">SUM(AA73:AA74)</f>
        <v>0</v>
      </c>
      <c r="AB72" s="522">
        <f t="shared" si="32"/>
        <v>0</v>
      </c>
      <c r="AC72" s="522">
        <f t="shared" si="32"/>
        <v>0</v>
      </c>
      <c r="AD72" s="522">
        <f t="shared" si="32"/>
        <v>0</v>
      </c>
      <c r="AE72" s="522">
        <f t="shared" si="32"/>
        <v>0</v>
      </c>
      <c r="AF72" s="522">
        <f t="shared" si="32"/>
        <v>0</v>
      </c>
      <c r="AG72" s="522">
        <f t="shared" si="32"/>
        <v>0</v>
      </c>
      <c r="AH72" s="522">
        <f t="shared" si="32"/>
        <v>0</v>
      </c>
      <c r="AI72" s="522">
        <f t="shared" si="32"/>
        <v>0</v>
      </c>
      <c r="AJ72" s="523">
        <f t="shared" si="11"/>
        <v>0</v>
      </c>
      <c r="AK72" s="504"/>
    </row>
    <row r="73" spans="1:37" ht="12.75">
      <c r="A73" s="504"/>
      <c r="B73" s="916" t="s">
        <v>46</v>
      </c>
      <c r="C73" s="917" t="s">
        <v>438</v>
      </c>
      <c r="D73" s="564" t="s">
        <v>437</v>
      </c>
      <c r="E73" s="893"/>
      <c r="F73" s="893"/>
      <c r="G73" s="893"/>
      <c r="H73" s="893"/>
      <c r="I73" s="893"/>
      <c r="J73" s="893"/>
      <c r="K73" s="893"/>
      <c r="L73" s="893"/>
      <c r="M73" s="893"/>
      <c r="N73" s="893"/>
      <c r="O73" s="893"/>
      <c r="P73" s="893"/>
      <c r="Q73" s="894">
        <f t="shared" si="31"/>
        <v>0</v>
      </c>
      <c r="S73" s="916" t="s">
        <v>46</v>
      </c>
      <c r="T73" s="917" t="s">
        <v>438</v>
      </c>
      <c r="U73" s="544"/>
      <c r="V73" s="544"/>
      <c r="W73" s="544"/>
      <c r="X73" s="520">
        <f aca="true" t="shared" si="33" ref="X73:AI74">+E73*$U73</f>
        <v>0</v>
      </c>
      <c r="Y73" s="520">
        <f t="shared" si="33"/>
        <v>0</v>
      </c>
      <c r="Z73" s="520">
        <f t="shared" si="33"/>
        <v>0</v>
      </c>
      <c r="AA73" s="520">
        <f t="shared" si="33"/>
        <v>0</v>
      </c>
      <c r="AB73" s="520">
        <f t="shared" si="33"/>
        <v>0</v>
      </c>
      <c r="AC73" s="520">
        <f t="shared" si="33"/>
        <v>0</v>
      </c>
      <c r="AD73" s="520">
        <f t="shared" si="33"/>
        <v>0</v>
      </c>
      <c r="AE73" s="520">
        <f t="shared" si="33"/>
        <v>0</v>
      </c>
      <c r="AF73" s="520">
        <f t="shared" si="33"/>
        <v>0</v>
      </c>
      <c r="AG73" s="520">
        <f t="shared" si="33"/>
        <v>0</v>
      </c>
      <c r="AH73" s="520">
        <f t="shared" si="33"/>
        <v>0</v>
      </c>
      <c r="AI73" s="520">
        <f t="shared" si="33"/>
        <v>0</v>
      </c>
      <c r="AJ73" s="523">
        <f t="shared" si="11"/>
        <v>0</v>
      </c>
      <c r="AK73" s="504"/>
    </row>
    <row r="74" spans="1:37" ht="12.75">
      <c r="A74" s="504"/>
      <c r="B74" s="916" t="s">
        <v>47</v>
      </c>
      <c r="C74" s="917" t="s">
        <v>439</v>
      </c>
      <c r="D74" s="564" t="s">
        <v>437</v>
      </c>
      <c r="E74" s="893"/>
      <c r="F74" s="893"/>
      <c r="G74" s="893"/>
      <c r="H74" s="893"/>
      <c r="I74" s="893"/>
      <c r="J74" s="893"/>
      <c r="K74" s="893"/>
      <c r="L74" s="893"/>
      <c r="M74" s="893"/>
      <c r="N74" s="893"/>
      <c r="O74" s="893"/>
      <c r="P74" s="893"/>
      <c r="Q74" s="894">
        <f t="shared" si="31"/>
        <v>0</v>
      </c>
      <c r="S74" s="916" t="s">
        <v>47</v>
      </c>
      <c r="T74" s="917" t="s">
        <v>439</v>
      </c>
      <c r="U74" s="544"/>
      <c r="V74" s="544"/>
      <c r="W74" s="544"/>
      <c r="X74" s="520">
        <f t="shared" si="33"/>
        <v>0</v>
      </c>
      <c r="Y74" s="520">
        <f t="shared" si="33"/>
        <v>0</v>
      </c>
      <c r="Z74" s="520">
        <f t="shared" si="33"/>
        <v>0</v>
      </c>
      <c r="AA74" s="520">
        <f t="shared" si="33"/>
        <v>0</v>
      </c>
      <c r="AB74" s="520">
        <f t="shared" si="33"/>
        <v>0</v>
      </c>
      <c r="AC74" s="520">
        <f t="shared" si="33"/>
        <v>0</v>
      </c>
      <c r="AD74" s="520">
        <f t="shared" si="33"/>
        <v>0</v>
      </c>
      <c r="AE74" s="520">
        <f t="shared" si="33"/>
        <v>0</v>
      </c>
      <c r="AF74" s="520">
        <f t="shared" si="33"/>
        <v>0</v>
      </c>
      <c r="AG74" s="520">
        <f t="shared" si="33"/>
        <v>0</v>
      </c>
      <c r="AH74" s="520">
        <f t="shared" si="33"/>
        <v>0</v>
      </c>
      <c r="AI74" s="520">
        <f t="shared" si="33"/>
        <v>0</v>
      </c>
      <c r="AJ74" s="523">
        <f t="shared" si="11"/>
        <v>0</v>
      </c>
      <c r="AK74" s="504"/>
    </row>
    <row r="75" spans="1:36" ht="12.75">
      <c r="A75" s="504"/>
      <c r="B75" s="916" t="s">
        <v>1</v>
      </c>
      <c r="C75" s="917" t="s">
        <v>440</v>
      </c>
      <c r="D75" s="564" t="s">
        <v>424</v>
      </c>
      <c r="E75" s="918">
        <f aca="true" t="shared" si="34" ref="E75:P75">E76+E77</f>
        <v>0</v>
      </c>
      <c r="F75" s="918">
        <f t="shared" si="34"/>
        <v>0</v>
      </c>
      <c r="G75" s="918">
        <f t="shared" si="34"/>
        <v>0</v>
      </c>
      <c r="H75" s="918">
        <f t="shared" si="34"/>
        <v>0</v>
      </c>
      <c r="I75" s="918">
        <f t="shared" si="34"/>
        <v>0</v>
      </c>
      <c r="J75" s="918">
        <f t="shared" si="34"/>
        <v>0</v>
      </c>
      <c r="K75" s="918">
        <f t="shared" si="34"/>
        <v>0</v>
      </c>
      <c r="L75" s="918">
        <f t="shared" si="34"/>
        <v>0</v>
      </c>
      <c r="M75" s="918">
        <f t="shared" si="34"/>
        <v>0</v>
      </c>
      <c r="N75" s="918">
        <f t="shared" si="34"/>
        <v>0</v>
      </c>
      <c r="O75" s="918">
        <f t="shared" si="34"/>
        <v>0</v>
      </c>
      <c r="P75" s="918">
        <f t="shared" si="34"/>
        <v>0</v>
      </c>
      <c r="Q75" s="894">
        <f t="shared" si="31"/>
        <v>0</v>
      </c>
      <c r="S75" s="916" t="s">
        <v>1</v>
      </c>
      <c r="T75" s="917" t="s">
        <v>440</v>
      </c>
      <c r="U75" s="962"/>
      <c r="V75" s="962"/>
      <c r="W75" s="962"/>
      <c r="X75" s="520">
        <f>+X76+X77</f>
        <v>0</v>
      </c>
      <c r="Y75" s="520">
        <f>+Y76+Y77</f>
        <v>0</v>
      </c>
      <c r="Z75" s="520">
        <f>+Z76+Z77</f>
        <v>0</v>
      </c>
      <c r="AA75" s="520">
        <f aca="true" t="shared" si="35" ref="AA75:AI75">+AA76+AA77</f>
        <v>0</v>
      </c>
      <c r="AB75" s="520">
        <f t="shared" si="35"/>
        <v>0</v>
      </c>
      <c r="AC75" s="520">
        <f t="shared" si="35"/>
        <v>0</v>
      </c>
      <c r="AD75" s="520">
        <f t="shared" si="35"/>
        <v>0</v>
      </c>
      <c r="AE75" s="520">
        <f t="shared" si="35"/>
        <v>0</v>
      </c>
      <c r="AF75" s="520">
        <f t="shared" si="35"/>
        <v>0</v>
      </c>
      <c r="AG75" s="520">
        <f t="shared" si="35"/>
        <v>0</v>
      </c>
      <c r="AH75" s="520">
        <f t="shared" si="35"/>
        <v>0</v>
      </c>
      <c r="AI75" s="520">
        <f t="shared" si="35"/>
        <v>0</v>
      </c>
      <c r="AJ75" s="523">
        <f t="shared" si="11"/>
        <v>0</v>
      </c>
    </row>
    <row r="76" spans="1:37" ht="12.75">
      <c r="A76" s="504"/>
      <c r="B76" s="916" t="s">
        <v>49</v>
      </c>
      <c r="C76" s="919" t="s">
        <v>441</v>
      </c>
      <c r="D76" s="564" t="s">
        <v>424</v>
      </c>
      <c r="E76" s="893"/>
      <c r="F76" s="893"/>
      <c r="G76" s="893"/>
      <c r="H76" s="893"/>
      <c r="I76" s="893"/>
      <c r="J76" s="893"/>
      <c r="K76" s="893"/>
      <c r="L76" s="893"/>
      <c r="M76" s="893"/>
      <c r="N76" s="893"/>
      <c r="O76" s="893"/>
      <c r="P76" s="893"/>
      <c r="Q76" s="894">
        <f t="shared" si="31"/>
        <v>0</v>
      </c>
      <c r="S76" s="916" t="s">
        <v>49</v>
      </c>
      <c r="T76" s="919" t="s">
        <v>441</v>
      </c>
      <c r="U76" s="544"/>
      <c r="V76" s="544"/>
      <c r="W76" s="544"/>
      <c r="X76" s="520">
        <f aca="true" t="shared" si="36" ref="X76:AI77">+E76*$U76</f>
        <v>0</v>
      </c>
      <c r="Y76" s="520">
        <f t="shared" si="36"/>
        <v>0</v>
      </c>
      <c r="Z76" s="520">
        <f t="shared" si="36"/>
        <v>0</v>
      </c>
      <c r="AA76" s="520">
        <f t="shared" si="36"/>
        <v>0</v>
      </c>
      <c r="AB76" s="520">
        <f t="shared" si="36"/>
        <v>0</v>
      </c>
      <c r="AC76" s="520">
        <f t="shared" si="36"/>
        <v>0</v>
      </c>
      <c r="AD76" s="520">
        <f t="shared" si="36"/>
        <v>0</v>
      </c>
      <c r="AE76" s="520">
        <f t="shared" si="36"/>
        <v>0</v>
      </c>
      <c r="AF76" s="520">
        <f t="shared" si="36"/>
        <v>0</v>
      </c>
      <c r="AG76" s="520">
        <f t="shared" si="36"/>
        <v>0</v>
      </c>
      <c r="AH76" s="520">
        <f t="shared" si="36"/>
        <v>0</v>
      </c>
      <c r="AI76" s="520">
        <f t="shared" si="36"/>
        <v>0</v>
      </c>
      <c r="AJ76" s="523">
        <f t="shared" si="11"/>
        <v>0</v>
      </c>
      <c r="AK76" s="504"/>
    </row>
    <row r="77" spans="1:37" ht="12.75">
      <c r="A77" s="504"/>
      <c r="B77" s="916" t="s">
        <v>50</v>
      </c>
      <c r="C77" s="919" t="s">
        <v>442</v>
      </c>
      <c r="D77" s="564" t="s">
        <v>424</v>
      </c>
      <c r="E77" s="893"/>
      <c r="F77" s="893"/>
      <c r="G77" s="893"/>
      <c r="H77" s="893"/>
      <c r="I77" s="893"/>
      <c r="J77" s="893"/>
      <c r="K77" s="893"/>
      <c r="L77" s="893"/>
      <c r="M77" s="893"/>
      <c r="N77" s="893"/>
      <c r="O77" s="893"/>
      <c r="P77" s="893"/>
      <c r="Q77" s="894">
        <f t="shared" si="31"/>
        <v>0</v>
      </c>
      <c r="S77" s="916" t="s">
        <v>50</v>
      </c>
      <c r="T77" s="919" t="s">
        <v>442</v>
      </c>
      <c r="U77" s="544"/>
      <c r="V77" s="544"/>
      <c r="W77" s="544"/>
      <c r="X77" s="520">
        <f t="shared" si="36"/>
        <v>0</v>
      </c>
      <c r="Y77" s="520">
        <f t="shared" si="36"/>
        <v>0</v>
      </c>
      <c r="Z77" s="520">
        <f t="shared" si="36"/>
        <v>0</v>
      </c>
      <c r="AA77" s="520">
        <f t="shared" si="36"/>
        <v>0</v>
      </c>
      <c r="AB77" s="520">
        <f t="shared" si="36"/>
        <v>0</v>
      </c>
      <c r="AC77" s="520">
        <f t="shared" si="36"/>
        <v>0</v>
      </c>
      <c r="AD77" s="520">
        <f t="shared" si="36"/>
        <v>0</v>
      </c>
      <c r="AE77" s="520">
        <f t="shared" si="36"/>
        <v>0</v>
      </c>
      <c r="AF77" s="520">
        <f t="shared" si="36"/>
        <v>0</v>
      </c>
      <c r="AG77" s="520">
        <f t="shared" si="36"/>
        <v>0</v>
      </c>
      <c r="AH77" s="520">
        <f t="shared" si="36"/>
        <v>0</v>
      </c>
      <c r="AI77" s="520">
        <f t="shared" si="36"/>
        <v>0</v>
      </c>
      <c r="AJ77" s="523">
        <f t="shared" si="11"/>
        <v>0</v>
      </c>
      <c r="AK77" s="504"/>
    </row>
    <row r="78" spans="1:37" ht="12.75">
      <c r="A78" s="504"/>
      <c r="B78" s="1023" t="s">
        <v>2</v>
      </c>
      <c r="C78" s="920" t="s">
        <v>443</v>
      </c>
      <c r="D78" s="921" t="s">
        <v>444</v>
      </c>
      <c r="E78" s="918">
        <f aca="true" t="shared" si="37" ref="E78:P78">E79+E80</f>
        <v>0</v>
      </c>
      <c r="F78" s="918">
        <f t="shared" si="37"/>
        <v>0</v>
      </c>
      <c r="G78" s="918">
        <f t="shared" si="37"/>
        <v>0</v>
      </c>
      <c r="H78" s="918">
        <f t="shared" si="37"/>
        <v>0</v>
      </c>
      <c r="I78" s="918">
        <f t="shared" si="37"/>
        <v>0</v>
      </c>
      <c r="J78" s="918">
        <f t="shared" si="37"/>
        <v>0</v>
      </c>
      <c r="K78" s="918">
        <f t="shared" si="37"/>
        <v>0</v>
      </c>
      <c r="L78" s="918">
        <f t="shared" si="37"/>
        <v>0</v>
      </c>
      <c r="M78" s="918">
        <f t="shared" si="37"/>
        <v>0</v>
      </c>
      <c r="N78" s="918">
        <f t="shared" si="37"/>
        <v>0</v>
      </c>
      <c r="O78" s="918">
        <f t="shared" si="37"/>
        <v>0</v>
      </c>
      <c r="P78" s="918">
        <f t="shared" si="37"/>
        <v>0</v>
      </c>
      <c r="Q78" s="922">
        <f t="shared" si="31"/>
        <v>0</v>
      </c>
      <c r="S78" s="1023" t="s">
        <v>2</v>
      </c>
      <c r="T78" s="920" t="s">
        <v>443</v>
      </c>
      <c r="U78" s="962"/>
      <c r="V78" s="962"/>
      <c r="W78" s="962"/>
      <c r="X78" s="537">
        <f>+X79+X80</f>
        <v>0</v>
      </c>
      <c r="Y78" s="537">
        <f>+Y79+Y80</f>
        <v>0</v>
      </c>
      <c r="Z78" s="537">
        <f>+Z79+Z80</f>
        <v>0</v>
      </c>
      <c r="AA78" s="537">
        <f aca="true" t="shared" si="38" ref="AA78:AI78">+AA79+AA80</f>
        <v>0</v>
      </c>
      <c r="AB78" s="537">
        <f t="shared" si="38"/>
        <v>0</v>
      </c>
      <c r="AC78" s="537">
        <f t="shared" si="38"/>
        <v>0</v>
      </c>
      <c r="AD78" s="537">
        <f t="shared" si="38"/>
        <v>0</v>
      </c>
      <c r="AE78" s="537">
        <f t="shared" si="38"/>
        <v>0</v>
      </c>
      <c r="AF78" s="537">
        <f t="shared" si="38"/>
        <v>0</v>
      </c>
      <c r="AG78" s="537">
        <f t="shared" si="38"/>
        <v>0</v>
      </c>
      <c r="AH78" s="537">
        <f t="shared" si="38"/>
        <v>0</v>
      </c>
      <c r="AI78" s="537">
        <f t="shared" si="38"/>
        <v>0</v>
      </c>
      <c r="AJ78" s="523">
        <f t="shared" si="11"/>
        <v>0</v>
      </c>
      <c r="AK78" s="504"/>
    </row>
    <row r="79" spans="1:37" ht="12.75">
      <c r="A79" s="504"/>
      <c r="B79" s="916" t="s">
        <v>53</v>
      </c>
      <c r="C79" s="923" t="s">
        <v>604</v>
      </c>
      <c r="D79" s="921" t="s">
        <v>444</v>
      </c>
      <c r="E79" s="893"/>
      <c r="F79" s="893"/>
      <c r="G79" s="893"/>
      <c r="H79" s="893"/>
      <c r="I79" s="893"/>
      <c r="J79" s="893"/>
      <c r="K79" s="893"/>
      <c r="L79" s="893"/>
      <c r="M79" s="893"/>
      <c r="N79" s="893"/>
      <c r="O79" s="893"/>
      <c r="P79" s="893"/>
      <c r="Q79" s="894">
        <f t="shared" si="31"/>
        <v>0</v>
      </c>
      <c r="S79" s="916" t="s">
        <v>53</v>
      </c>
      <c r="T79" s="923" t="s">
        <v>604</v>
      </c>
      <c r="U79" s="544"/>
      <c r="V79" s="544"/>
      <c r="W79" s="544"/>
      <c r="X79" s="520">
        <f aca="true" t="shared" si="39" ref="X79:AI80">+E79*$U79</f>
        <v>0</v>
      </c>
      <c r="Y79" s="520">
        <f t="shared" si="39"/>
        <v>0</v>
      </c>
      <c r="Z79" s="520">
        <f t="shared" si="39"/>
        <v>0</v>
      </c>
      <c r="AA79" s="520">
        <f t="shared" si="39"/>
        <v>0</v>
      </c>
      <c r="AB79" s="520">
        <f t="shared" si="39"/>
        <v>0</v>
      </c>
      <c r="AC79" s="520">
        <f t="shared" si="39"/>
        <v>0</v>
      </c>
      <c r="AD79" s="520">
        <f t="shared" si="39"/>
        <v>0</v>
      </c>
      <c r="AE79" s="520">
        <f t="shared" si="39"/>
        <v>0</v>
      </c>
      <c r="AF79" s="520">
        <f t="shared" si="39"/>
        <v>0</v>
      </c>
      <c r="AG79" s="520">
        <f t="shared" si="39"/>
        <v>0</v>
      </c>
      <c r="AH79" s="520">
        <f t="shared" si="39"/>
        <v>0</v>
      </c>
      <c r="AI79" s="520">
        <f t="shared" si="39"/>
        <v>0</v>
      </c>
      <c r="AJ79" s="523">
        <f t="shared" si="11"/>
        <v>0</v>
      </c>
      <c r="AK79" s="504"/>
    </row>
    <row r="80" spans="1:37" ht="12.75">
      <c r="A80" s="504"/>
      <c r="B80" s="924" t="s">
        <v>54</v>
      </c>
      <c r="C80" s="925" t="s">
        <v>605</v>
      </c>
      <c r="D80" s="926" t="s">
        <v>444</v>
      </c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8">
        <f t="shared" si="31"/>
        <v>0</v>
      </c>
      <c r="S80" s="924" t="s">
        <v>54</v>
      </c>
      <c r="T80" s="925" t="s">
        <v>605</v>
      </c>
      <c r="U80" s="545"/>
      <c r="V80" s="545"/>
      <c r="W80" s="545"/>
      <c r="X80" s="537">
        <f t="shared" si="39"/>
        <v>0</v>
      </c>
      <c r="Y80" s="537">
        <f t="shared" si="39"/>
        <v>0</v>
      </c>
      <c r="Z80" s="537">
        <f t="shared" si="39"/>
        <v>0</v>
      </c>
      <c r="AA80" s="537">
        <f t="shared" si="39"/>
        <v>0</v>
      </c>
      <c r="AB80" s="537">
        <f t="shared" si="39"/>
        <v>0</v>
      </c>
      <c r="AC80" s="537">
        <f t="shared" si="39"/>
        <v>0</v>
      </c>
      <c r="AD80" s="537">
        <f t="shared" si="39"/>
        <v>0</v>
      </c>
      <c r="AE80" s="537">
        <f t="shared" si="39"/>
        <v>0</v>
      </c>
      <c r="AF80" s="537">
        <f t="shared" si="39"/>
        <v>0</v>
      </c>
      <c r="AG80" s="537">
        <f t="shared" si="39"/>
        <v>0</v>
      </c>
      <c r="AH80" s="537">
        <f t="shared" si="39"/>
        <v>0</v>
      </c>
      <c r="AI80" s="537">
        <f t="shared" si="39"/>
        <v>0</v>
      </c>
      <c r="AJ80" s="523">
        <f t="shared" si="11"/>
        <v>0</v>
      </c>
      <c r="AK80" s="504"/>
    </row>
    <row r="81" spans="1:36" ht="12.75">
      <c r="A81" s="504"/>
      <c r="B81" s="933"/>
      <c r="C81" s="934" t="s">
        <v>447</v>
      </c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6"/>
      <c r="S81" s="937"/>
      <c r="T81" s="938" t="s">
        <v>447</v>
      </c>
      <c r="U81" s="546"/>
      <c r="V81" s="546"/>
      <c r="W81" s="546"/>
      <c r="X81" s="542">
        <f aca="true" t="shared" si="40" ref="X81:AI81">+X82</f>
        <v>0</v>
      </c>
      <c r="Y81" s="542">
        <f t="shared" si="40"/>
        <v>0</v>
      </c>
      <c r="Z81" s="542">
        <f t="shared" si="40"/>
        <v>0</v>
      </c>
      <c r="AA81" s="542">
        <f t="shared" si="40"/>
        <v>0</v>
      </c>
      <c r="AB81" s="542">
        <f t="shared" si="40"/>
        <v>0</v>
      </c>
      <c r="AC81" s="542">
        <f t="shared" si="40"/>
        <v>0</v>
      </c>
      <c r="AD81" s="542">
        <f t="shared" si="40"/>
        <v>0</v>
      </c>
      <c r="AE81" s="542">
        <f t="shared" si="40"/>
        <v>0</v>
      </c>
      <c r="AF81" s="542">
        <f t="shared" si="40"/>
        <v>0</v>
      </c>
      <c r="AG81" s="542">
        <f t="shared" si="40"/>
        <v>0</v>
      </c>
      <c r="AH81" s="542">
        <f t="shared" si="40"/>
        <v>0</v>
      </c>
      <c r="AI81" s="542">
        <f t="shared" si="40"/>
        <v>0</v>
      </c>
      <c r="AJ81" s="543">
        <f t="shared" si="11"/>
        <v>0</v>
      </c>
    </row>
    <row r="82" spans="1:37" ht="12.75">
      <c r="A82" s="504"/>
      <c r="B82" s="939" t="s">
        <v>0</v>
      </c>
      <c r="C82" s="940" t="s">
        <v>440</v>
      </c>
      <c r="D82" s="903" t="s">
        <v>424</v>
      </c>
      <c r="E82" s="941">
        <f aca="true" t="shared" si="41" ref="E82:P82">E83+E84</f>
        <v>0</v>
      </c>
      <c r="F82" s="941">
        <f t="shared" si="41"/>
        <v>0</v>
      </c>
      <c r="G82" s="941">
        <f t="shared" si="41"/>
        <v>0</v>
      </c>
      <c r="H82" s="941">
        <f t="shared" si="41"/>
        <v>0</v>
      </c>
      <c r="I82" s="941">
        <f t="shared" si="41"/>
        <v>0</v>
      </c>
      <c r="J82" s="941">
        <f t="shared" si="41"/>
        <v>0</v>
      </c>
      <c r="K82" s="941">
        <f t="shared" si="41"/>
        <v>0</v>
      </c>
      <c r="L82" s="941">
        <f t="shared" si="41"/>
        <v>0</v>
      </c>
      <c r="M82" s="941">
        <f t="shared" si="41"/>
        <v>0</v>
      </c>
      <c r="N82" s="941">
        <f t="shared" si="41"/>
        <v>0</v>
      </c>
      <c r="O82" s="941">
        <f t="shared" si="41"/>
        <v>0</v>
      </c>
      <c r="P82" s="941">
        <f t="shared" si="41"/>
        <v>0</v>
      </c>
      <c r="Q82" s="942">
        <f>SUM(E82:P82)</f>
        <v>0</v>
      </c>
      <c r="S82" s="939" t="s">
        <v>0</v>
      </c>
      <c r="T82" s="940" t="s">
        <v>440</v>
      </c>
      <c r="U82" s="966"/>
      <c r="V82" s="966"/>
      <c r="W82" s="966"/>
      <c r="X82" s="522">
        <f>+X83+X84</f>
        <v>0</v>
      </c>
      <c r="Y82" s="522">
        <f>+Y83+Y84</f>
        <v>0</v>
      </c>
      <c r="Z82" s="522">
        <f>+Z83+Z84</f>
        <v>0</v>
      </c>
      <c r="AA82" s="522">
        <f aca="true" t="shared" si="42" ref="AA82:AI82">+AA83+AA84</f>
        <v>0</v>
      </c>
      <c r="AB82" s="522">
        <f t="shared" si="42"/>
        <v>0</v>
      </c>
      <c r="AC82" s="522">
        <f t="shared" si="42"/>
        <v>0</v>
      </c>
      <c r="AD82" s="522">
        <f t="shared" si="42"/>
        <v>0</v>
      </c>
      <c r="AE82" s="522">
        <f t="shared" si="42"/>
        <v>0</v>
      </c>
      <c r="AF82" s="522">
        <f t="shared" si="42"/>
        <v>0</v>
      </c>
      <c r="AG82" s="522">
        <f t="shared" si="42"/>
        <v>0</v>
      </c>
      <c r="AH82" s="522">
        <f t="shared" si="42"/>
        <v>0</v>
      </c>
      <c r="AI82" s="522">
        <f t="shared" si="42"/>
        <v>0</v>
      </c>
      <c r="AJ82" s="523">
        <f>SUM(X82:AI82)</f>
        <v>0</v>
      </c>
      <c r="AK82" s="504"/>
    </row>
    <row r="83" spans="1:37" ht="12.75">
      <c r="A83" s="504"/>
      <c r="B83" s="916" t="s">
        <v>46</v>
      </c>
      <c r="C83" s="919" t="s">
        <v>441</v>
      </c>
      <c r="D83" s="564" t="s">
        <v>424</v>
      </c>
      <c r="E83" s="893"/>
      <c r="F83" s="893"/>
      <c r="G83" s="893"/>
      <c r="H83" s="893"/>
      <c r="I83" s="893"/>
      <c r="J83" s="893"/>
      <c r="K83" s="893"/>
      <c r="L83" s="893"/>
      <c r="M83" s="893"/>
      <c r="N83" s="893"/>
      <c r="O83" s="893"/>
      <c r="P83" s="893"/>
      <c r="Q83" s="894">
        <f>SUM(E83:P83)</f>
        <v>0</v>
      </c>
      <c r="S83" s="916" t="s">
        <v>46</v>
      </c>
      <c r="T83" s="919" t="s">
        <v>441</v>
      </c>
      <c r="U83" s="544"/>
      <c r="V83" s="544"/>
      <c r="W83" s="544"/>
      <c r="X83" s="520">
        <f aca="true" t="shared" si="43" ref="X83:AI84">+E83*$U83</f>
        <v>0</v>
      </c>
      <c r="Y83" s="520">
        <f t="shared" si="43"/>
        <v>0</v>
      </c>
      <c r="Z83" s="520">
        <f t="shared" si="43"/>
        <v>0</v>
      </c>
      <c r="AA83" s="520">
        <f t="shared" si="43"/>
        <v>0</v>
      </c>
      <c r="AB83" s="520">
        <f t="shared" si="43"/>
        <v>0</v>
      </c>
      <c r="AC83" s="520">
        <f t="shared" si="43"/>
        <v>0</v>
      </c>
      <c r="AD83" s="520">
        <f t="shared" si="43"/>
        <v>0</v>
      </c>
      <c r="AE83" s="520">
        <f t="shared" si="43"/>
        <v>0</v>
      </c>
      <c r="AF83" s="520">
        <f t="shared" si="43"/>
        <v>0</v>
      </c>
      <c r="AG83" s="520">
        <f t="shared" si="43"/>
        <v>0</v>
      </c>
      <c r="AH83" s="520">
        <f t="shared" si="43"/>
        <v>0</v>
      </c>
      <c r="AI83" s="520">
        <f t="shared" si="43"/>
        <v>0</v>
      </c>
      <c r="AJ83" s="523">
        <f>SUM(X83:AI83)</f>
        <v>0</v>
      </c>
      <c r="AK83" s="504"/>
    </row>
    <row r="84" spans="1:37" ht="12.75">
      <c r="A84" s="504"/>
      <c r="B84" s="924" t="s">
        <v>47</v>
      </c>
      <c r="C84" s="943" t="s">
        <v>442</v>
      </c>
      <c r="D84" s="926" t="s">
        <v>424</v>
      </c>
      <c r="E84" s="927"/>
      <c r="F84" s="927"/>
      <c r="G84" s="927"/>
      <c r="H84" s="927"/>
      <c r="I84" s="927"/>
      <c r="J84" s="927"/>
      <c r="K84" s="927"/>
      <c r="L84" s="927"/>
      <c r="M84" s="927"/>
      <c r="N84" s="927"/>
      <c r="O84" s="927"/>
      <c r="P84" s="927"/>
      <c r="Q84" s="928">
        <f>SUM(E84:P84)</f>
        <v>0</v>
      </c>
      <c r="S84" s="924" t="s">
        <v>47</v>
      </c>
      <c r="T84" s="943" t="s">
        <v>442</v>
      </c>
      <c r="U84" s="545"/>
      <c r="V84" s="545"/>
      <c r="W84" s="545"/>
      <c r="X84" s="520">
        <f t="shared" si="43"/>
        <v>0</v>
      </c>
      <c r="Y84" s="520">
        <f t="shared" si="43"/>
        <v>0</v>
      </c>
      <c r="Z84" s="520">
        <f t="shared" si="43"/>
        <v>0</v>
      </c>
      <c r="AA84" s="520">
        <f t="shared" si="43"/>
        <v>0</v>
      </c>
      <c r="AB84" s="520">
        <f t="shared" si="43"/>
        <v>0</v>
      </c>
      <c r="AC84" s="520">
        <f t="shared" si="43"/>
        <v>0</v>
      </c>
      <c r="AD84" s="520">
        <f t="shared" si="43"/>
        <v>0</v>
      </c>
      <c r="AE84" s="520">
        <f t="shared" si="43"/>
        <v>0</v>
      </c>
      <c r="AF84" s="520">
        <f t="shared" si="43"/>
        <v>0</v>
      </c>
      <c r="AG84" s="520">
        <f t="shared" si="43"/>
        <v>0</v>
      </c>
      <c r="AH84" s="520">
        <f t="shared" si="43"/>
        <v>0</v>
      </c>
      <c r="AI84" s="520">
        <f t="shared" si="43"/>
        <v>0</v>
      </c>
      <c r="AJ84" s="523">
        <f>SUM(X84:AI84)</f>
        <v>0</v>
      </c>
      <c r="AK84" s="504"/>
    </row>
    <row r="85" spans="1:37" ht="12.75">
      <c r="A85" s="504"/>
      <c r="B85" s="933"/>
      <c r="C85" s="934" t="s">
        <v>448</v>
      </c>
      <c r="D85" s="935"/>
      <c r="E85" s="935"/>
      <c r="F85" s="935"/>
      <c r="G85" s="935"/>
      <c r="H85" s="935"/>
      <c r="I85" s="935"/>
      <c r="J85" s="935"/>
      <c r="K85" s="935"/>
      <c r="L85" s="935"/>
      <c r="M85" s="935"/>
      <c r="N85" s="935"/>
      <c r="O85" s="935"/>
      <c r="P85" s="935"/>
      <c r="Q85" s="936"/>
      <c r="S85" s="937"/>
      <c r="T85" s="938" t="s">
        <v>448</v>
      </c>
      <c r="U85" s="547"/>
      <c r="V85" s="547"/>
      <c r="W85" s="547"/>
      <c r="X85" s="525">
        <f>+X86+X89</f>
        <v>0</v>
      </c>
      <c r="Y85" s="525">
        <f>+Y86+Y89</f>
        <v>0</v>
      </c>
      <c r="Z85" s="525">
        <f>+Z86+Z89</f>
        <v>0</v>
      </c>
      <c r="AA85" s="525">
        <f aca="true" t="shared" si="44" ref="AA85:AI85">+AA86+AA89</f>
        <v>0</v>
      </c>
      <c r="AB85" s="525">
        <f t="shared" si="44"/>
        <v>0</v>
      </c>
      <c r="AC85" s="525">
        <f t="shared" si="44"/>
        <v>0</v>
      </c>
      <c r="AD85" s="525">
        <f t="shared" si="44"/>
        <v>0</v>
      </c>
      <c r="AE85" s="525">
        <f t="shared" si="44"/>
        <v>0</v>
      </c>
      <c r="AF85" s="525">
        <f t="shared" si="44"/>
        <v>0</v>
      </c>
      <c r="AG85" s="525">
        <f t="shared" si="44"/>
        <v>0</v>
      </c>
      <c r="AH85" s="525">
        <f t="shared" si="44"/>
        <v>0</v>
      </c>
      <c r="AI85" s="525">
        <f t="shared" si="44"/>
        <v>0</v>
      </c>
      <c r="AJ85" s="543">
        <f>SUM(X85:AI85)</f>
        <v>0</v>
      </c>
      <c r="AK85" s="504"/>
    </row>
    <row r="86" spans="1:37" ht="12.75">
      <c r="A86" s="504"/>
      <c r="B86" s="939" t="s">
        <v>0</v>
      </c>
      <c r="C86" s="940" t="s">
        <v>440</v>
      </c>
      <c r="D86" s="903" t="s">
        <v>424</v>
      </c>
      <c r="E86" s="941">
        <f aca="true" t="shared" si="45" ref="E86:P86">E87+E88</f>
        <v>0</v>
      </c>
      <c r="F86" s="941">
        <f t="shared" si="45"/>
        <v>0</v>
      </c>
      <c r="G86" s="941">
        <f t="shared" si="45"/>
        <v>0</v>
      </c>
      <c r="H86" s="941">
        <f t="shared" si="45"/>
        <v>0</v>
      </c>
      <c r="I86" s="941">
        <f t="shared" si="45"/>
        <v>0</v>
      </c>
      <c r="J86" s="941">
        <f t="shared" si="45"/>
        <v>0</v>
      </c>
      <c r="K86" s="941">
        <f t="shared" si="45"/>
        <v>0</v>
      </c>
      <c r="L86" s="941">
        <f t="shared" si="45"/>
        <v>0</v>
      </c>
      <c r="M86" s="941">
        <f t="shared" si="45"/>
        <v>0</v>
      </c>
      <c r="N86" s="941">
        <f t="shared" si="45"/>
        <v>0</v>
      </c>
      <c r="O86" s="941">
        <f t="shared" si="45"/>
        <v>0</v>
      </c>
      <c r="P86" s="941">
        <f t="shared" si="45"/>
        <v>0</v>
      </c>
      <c r="Q86" s="942">
        <f aca="true" t="shared" si="46" ref="Q86:Q91">SUM(E86:P86)</f>
        <v>0</v>
      </c>
      <c r="S86" s="939" t="s">
        <v>0</v>
      </c>
      <c r="T86" s="940" t="s">
        <v>440</v>
      </c>
      <c r="U86" s="967"/>
      <c r="V86" s="967"/>
      <c r="W86" s="967"/>
      <c r="X86" s="520">
        <f>+X87+X88</f>
        <v>0</v>
      </c>
      <c r="Y86" s="520">
        <f>+Y87+Y88</f>
        <v>0</v>
      </c>
      <c r="Z86" s="520">
        <f>+Z87+Z88</f>
        <v>0</v>
      </c>
      <c r="AA86" s="520">
        <f aca="true" t="shared" si="47" ref="AA86:AI86">+AA87+AA88</f>
        <v>0</v>
      </c>
      <c r="AB86" s="520">
        <f t="shared" si="47"/>
        <v>0</v>
      </c>
      <c r="AC86" s="520">
        <f t="shared" si="47"/>
        <v>0</v>
      </c>
      <c r="AD86" s="520">
        <f t="shared" si="47"/>
        <v>0</v>
      </c>
      <c r="AE86" s="520">
        <f t="shared" si="47"/>
        <v>0</v>
      </c>
      <c r="AF86" s="520">
        <f t="shared" si="47"/>
        <v>0</v>
      </c>
      <c r="AG86" s="520">
        <f t="shared" si="47"/>
        <v>0</v>
      </c>
      <c r="AH86" s="520">
        <f t="shared" si="47"/>
        <v>0</v>
      </c>
      <c r="AI86" s="520">
        <f t="shared" si="47"/>
        <v>0</v>
      </c>
      <c r="AJ86" s="523">
        <f aca="true" t="shared" si="48" ref="AJ86:AJ101">SUM(X86:AI86)</f>
        <v>0</v>
      </c>
      <c r="AK86" s="504"/>
    </row>
    <row r="87" spans="1:36" ht="12.75">
      <c r="A87" s="504"/>
      <c r="B87" s="916" t="s">
        <v>46</v>
      </c>
      <c r="C87" s="919" t="s">
        <v>441</v>
      </c>
      <c r="D87" s="564" t="s">
        <v>424</v>
      </c>
      <c r="E87" s="893"/>
      <c r="F87" s="893"/>
      <c r="G87" s="893"/>
      <c r="H87" s="893"/>
      <c r="I87" s="893"/>
      <c r="J87" s="893"/>
      <c r="K87" s="893"/>
      <c r="L87" s="893"/>
      <c r="M87" s="893"/>
      <c r="N87" s="944"/>
      <c r="O87" s="893"/>
      <c r="P87" s="893"/>
      <c r="Q87" s="894">
        <f t="shared" si="46"/>
        <v>0</v>
      </c>
      <c r="S87" s="916" t="s">
        <v>46</v>
      </c>
      <c r="T87" s="919" t="s">
        <v>441</v>
      </c>
      <c r="U87" s="544"/>
      <c r="V87" s="544"/>
      <c r="W87" s="544"/>
      <c r="X87" s="520">
        <f aca="true" t="shared" si="49" ref="X87:AI88">+E87*$U87</f>
        <v>0</v>
      </c>
      <c r="Y87" s="520">
        <f t="shared" si="49"/>
        <v>0</v>
      </c>
      <c r="Z87" s="520">
        <f t="shared" si="49"/>
        <v>0</v>
      </c>
      <c r="AA87" s="520">
        <f t="shared" si="49"/>
        <v>0</v>
      </c>
      <c r="AB87" s="520">
        <f t="shared" si="49"/>
        <v>0</v>
      </c>
      <c r="AC87" s="520">
        <f t="shared" si="49"/>
        <v>0</v>
      </c>
      <c r="AD87" s="520">
        <f t="shared" si="49"/>
        <v>0</v>
      </c>
      <c r="AE87" s="520">
        <f t="shared" si="49"/>
        <v>0</v>
      </c>
      <c r="AF87" s="520">
        <f t="shared" si="49"/>
        <v>0</v>
      </c>
      <c r="AG87" s="520">
        <f t="shared" si="49"/>
        <v>0</v>
      </c>
      <c r="AH87" s="520">
        <f t="shared" si="49"/>
        <v>0</v>
      </c>
      <c r="AI87" s="520">
        <f t="shared" si="49"/>
        <v>0</v>
      </c>
      <c r="AJ87" s="523">
        <f t="shared" si="48"/>
        <v>0</v>
      </c>
    </row>
    <row r="88" spans="1:37" ht="12.75">
      <c r="A88" s="504"/>
      <c r="B88" s="916" t="s">
        <v>47</v>
      </c>
      <c r="C88" s="919" t="s">
        <v>442</v>
      </c>
      <c r="D88" s="564" t="s">
        <v>424</v>
      </c>
      <c r="E88" s="893"/>
      <c r="F88" s="893"/>
      <c r="G88" s="893"/>
      <c r="H88" s="893"/>
      <c r="I88" s="893"/>
      <c r="J88" s="893"/>
      <c r="K88" s="893"/>
      <c r="L88" s="893"/>
      <c r="M88" s="893"/>
      <c r="N88" s="944"/>
      <c r="O88" s="893"/>
      <c r="P88" s="893"/>
      <c r="Q88" s="894">
        <f t="shared" si="46"/>
        <v>0</v>
      </c>
      <c r="S88" s="916" t="s">
        <v>47</v>
      </c>
      <c r="T88" s="919" t="s">
        <v>442</v>
      </c>
      <c r="U88" s="544"/>
      <c r="V88" s="544"/>
      <c r="W88" s="544"/>
      <c r="X88" s="520">
        <f t="shared" si="49"/>
        <v>0</v>
      </c>
      <c r="Y88" s="520">
        <f t="shared" si="49"/>
        <v>0</v>
      </c>
      <c r="Z88" s="520">
        <f t="shared" si="49"/>
        <v>0</v>
      </c>
      <c r="AA88" s="520">
        <f t="shared" si="49"/>
        <v>0</v>
      </c>
      <c r="AB88" s="520">
        <f t="shared" si="49"/>
        <v>0</v>
      </c>
      <c r="AC88" s="520">
        <f t="shared" si="49"/>
        <v>0</v>
      </c>
      <c r="AD88" s="520">
        <f t="shared" si="49"/>
        <v>0</v>
      </c>
      <c r="AE88" s="520">
        <f t="shared" si="49"/>
        <v>0</v>
      </c>
      <c r="AF88" s="520">
        <f t="shared" si="49"/>
        <v>0</v>
      </c>
      <c r="AG88" s="520">
        <f t="shared" si="49"/>
        <v>0</v>
      </c>
      <c r="AH88" s="520">
        <f t="shared" si="49"/>
        <v>0</v>
      </c>
      <c r="AI88" s="520">
        <f t="shared" si="49"/>
        <v>0</v>
      </c>
      <c r="AJ88" s="523">
        <f t="shared" si="48"/>
        <v>0</v>
      </c>
      <c r="AK88" s="504"/>
    </row>
    <row r="89" spans="1:37" ht="12.75">
      <c r="A89" s="504"/>
      <c r="B89" s="1023" t="s">
        <v>1</v>
      </c>
      <c r="C89" s="920" t="s">
        <v>443</v>
      </c>
      <c r="D89" s="921" t="s">
        <v>444</v>
      </c>
      <c r="E89" s="918">
        <f aca="true" t="shared" si="50" ref="E89:P89">E90+E91</f>
        <v>0</v>
      </c>
      <c r="F89" s="918">
        <f t="shared" si="50"/>
        <v>0</v>
      </c>
      <c r="G89" s="918">
        <f t="shared" si="50"/>
        <v>0</v>
      </c>
      <c r="H89" s="918">
        <f t="shared" si="50"/>
        <v>0</v>
      </c>
      <c r="I89" s="918">
        <f t="shared" si="50"/>
        <v>0</v>
      </c>
      <c r="J89" s="918">
        <f t="shared" si="50"/>
        <v>0</v>
      </c>
      <c r="K89" s="918">
        <f t="shared" si="50"/>
        <v>0</v>
      </c>
      <c r="L89" s="918">
        <f t="shared" si="50"/>
        <v>0</v>
      </c>
      <c r="M89" s="918">
        <f t="shared" si="50"/>
        <v>0</v>
      </c>
      <c r="N89" s="918">
        <f t="shared" si="50"/>
        <v>0</v>
      </c>
      <c r="O89" s="918">
        <f t="shared" si="50"/>
        <v>0</v>
      </c>
      <c r="P89" s="918">
        <f t="shared" si="50"/>
        <v>0</v>
      </c>
      <c r="Q89" s="922">
        <f t="shared" si="46"/>
        <v>0</v>
      </c>
      <c r="S89" s="1023" t="s">
        <v>1</v>
      </c>
      <c r="T89" s="920" t="s">
        <v>443</v>
      </c>
      <c r="U89" s="962"/>
      <c r="V89" s="962"/>
      <c r="W89" s="962"/>
      <c r="X89" s="537">
        <f>+X90+X91</f>
        <v>0</v>
      </c>
      <c r="Y89" s="537">
        <f>+Y90+Y91</f>
        <v>0</v>
      </c>
      <c r="Z89" s="537">
        <f>+Z90+Z91</f>
        <v>0</v>
      </c>
      <c r="AA89" s="537">
        <f aca="true" t="shared" si="51" ref="AA89:AI89">+AA90+AA91</f>
        <v>0</v>
      </c>
      <c r="AB89" s="537">
        <f t="shared" si="51"/>
        <v>0</v>
      </c>
      <c r="AC89" s="537">
        <f t="shared" si="51"/>
        <v>0</v>
      </c>
      <c r="AD89" s="537">
        <f t="shared" si="51"/>
        <v>0</v>
      </c>
      <c r="AE89" s="537">
        <f t="shared" si="51"/>
        <v>0</v>
      </c>
      <c r="AF89" s="537">
        <f t="shared" si="51"/>
        <v>0</v>
      </c>
      <c r="AG89" s="537">
        <f t="shared" si="51"/>
        <v>0</v>
      </c>
      <c r="AH89" s="537">
        <f t="shared" si="51"/>
        <v>0</v>
      </c>
      <c r="AI89" s="537">
        <f t="shared" si="51"/>
        <v>0</v>
      </c>
      <c r="AJ89" s="523">
        <f t="shared" si="48"/>
        <v>0</v>
      </c>
      <c r="AK89" s="504"/>
    </row>
    <row r="90" spans="1:37" ht="12.75">
      <c r="A90" s="504"/>
      <c r="B90" s="916" t="s">
        <v>49</v>
      </c>
      <c r="C90" s="923" t="s">
        <v>604</v>
      </c>
      <c r="D90" s="921" t="s">
        <v>444</v>
      </c>
      <c r="E90" s="893"/>
      <c r="F90" s="893"/>
      <c r="G90" s="893"/>
      <c r="H90" s="893"/>
      <c r="I90" s="893"/>
      <c r="J90" s="893"/>
      <c r="K90" s="893"/>
      <c r="L90" s="893"/>
      <c r="M90" s="893"/>
      <c r="N90" s="893"/>
      <c r="O90" s="893"/>
      <c r="P90" s="893"/>
      <c r="Q90" s="894">
        <f t="shared" si="46"/>
        <v>0</v>
      </c>
      <c r="S90" s="916" t="s">
        <v>49</v>
      </c>
      <c r="T90" s="923" t="s">
        <v>604</v>
      </c>
      <c r="U90" s="544"/>
      <c r="V90" s="544"/>
      <c r="W90" s="544"/>
      <c r="X90" s="520">
        <f aca="true" t="shared" si="52" ref="X90:AI91">+E90*$U90</f>
        <v>0</v>
      </c>
      <c r="Y90" s="520">
        <f t="shared" si="52"/>
        <v>0</v>
      </c>
      <c r="Z90" s="520">
        <f t="shared" si="52"/>
        <v>0</v>
      </c>
      <c r="AA90" s="520">
        <f t="shared" si="52"/>
        <v>0</v>
      </c>
      <c r="AB90" s="520">
        <f t="shared" si="52"/>
        <v>0</v>
      </c>
      <c r="AC90" s="520">
        <f t="shared" si="52"/>
        <v>0</v>
      </c>
      <c r="AD90" s="520">
        <f t="shared" si="52"/>
        <v>0</v>
      </c>
      <c r="AE90" s="520">
        <f t="shared" si="52"/>
        <v>0</v>
      </c>
      <c r="AF90" s="520">
        <f t="shared" si="52"/>
        <v>0</v>
      </c>
      <c r="AG90" s="520">
        <f t="shared" si="52"/>
        <v>0</v>
      </c>
      <c r="AH90" s="520">
        <f t="shared" si="52"/>
        <v>0</v>
      </c>
      <c r="AI90" s="520">
        <f t="shared" si="52"/>
        <v>0</v>
      </c>
      <c r="AJ90" s="523">
        <f t="shared" si="48"/>
        <v>0</v>
      </c>
      <c r="AK90" s="504"/>
    </row>
    <row r="91" spans="1:37" ht="12.75">
      <c r="A91" s="504"/>
      <c r="B91" s="924" t="s">
        <v>50</v>
      </c>
      <c r="C91" s="925" t="s">
        <v>605</v>
      </c>
      <c r="D91" s="926" t="s">
        <v>444</v>
      </c>
      <c r="E91" s="927"/>
      <c r="F91" s="927"/>
      <c r="G91" s="927"/>
      <c r="H91" s="927"/>
      <c r="I91" s="927"/>
      <c r="J91" s="927"/>
      <c r="K91" s="927"/>
      <c r="L91" s="927"/>
      <c r="M91" s="927"/>
      <c r="N91" s="927"/>
      <c r="O91" s="927"/>
      <c r="P91" s="927"/>
      <c r="Q91" s="928">
        <f t="shared" si="46"/>
        <v>0</v>
      </c>
      <c r="S91" s="924" t="s">
        <v>50</v>
      </c>
      <c r="T91" s="925" t="s">
        <v>605</v>
      </c>
      <c r="U91" s="545"/>
      <c r="V91" s="545"/>
      <c r="W91" s="545"/>
      <c r="X91" s="520">
        <f t="shared" si="52"/>
        <v>0</v>
      </c>
      <c r="Y91" s="520">
        <f t="shared" si="52"/>
        <v>0</v>
      </c>
      <c r="Z91" s="520">
        <f t="shared" si="52"/>
        <v>0</v>
      </c>
      <c r="AA91" s="520">
        <f t="shared" si="52"/>
        <v>0</v>
      </c>
      <c r="AB91" s="520">
        <f t="shared" si="52"/>
        <v>0</v>
      </c>
      <c r="AC91" s="520">
        <f t="shared" si="52"/>
        <v>0</v>
      </c>
      <c r="AD91" s="520">
        <f t="shared" si="52"/>
        <v>0</v>
      </c>
      <c r="AE91" s="520">
        <f t="shared" si="52"/>
        <v>0</v>
      </c>
      <c r="AF91" s="520">
        <f t="shared" si="52"/>
        <v>0</v>
      </c>
      <c r="AG91" s="520">
        <f t="shared" si="52"/>
        <v>0</v>
      </c>
      <c r="AH91" s="520">
        <f t="shared" si="52"/>
        <v>0</v>
      </c>
      <c r="AI91" s="520">
        <f t="shared" si="52"/>
        <v>0</v>
      </c>
      <c r="AJ91" s="523">
        <f t="shared" si="48"/>
        <v>0</v>
      </c>
      <c r="AK91" s="504"/>
    </row>
    <row r="92" spans="1:37" ht="12.75">
      <c r="A92" s="504"/>
      <c r="B92" s="929"/>
      <c r="C92" s="930" t="s">
        <v>449</v>
      </c>
      <c r="D92" s="931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931"/>
      <c r="P92" s="931"/>
      <c r="Q92" s="932"/>
      <c r="S92" s="929"/>
      <c r="T92" s="930" t="s">
        <v>449</v>
      </c>
      <c r="U92" s="965"/>
      <c r="V92" s="965"/>
      <c r="W92" s="965"/>
      <c r="X92" s="542">
        <f>+X93+X96+X99</f>
        <v>0</v>
      </c>
      <c r="Y92" s="542">
        <f>+Y93+Y96+Y99</f>
        <v>0</v>
      </c>
      <c r="Z92" s="542">
        <f>+Z93+Z96+Z99</f>
        <v>0</v>
      </c>
      <c r="AA92" s="542">
        <f aca="true" t="shared" si="53" ref="AA92:AI92">+AA93+AA96+AA99</f>
        <v>0</v>
      </c>
      <c r="AB92" s="542">
        <f t="shared" si="53"/>
        <v>0</v>
      </c>
      <c r="AC92" s="542">
        <f t="shared" si="53"/>
        <v>0</v>
      </c>
      <c r="AD92" s="542">
        <f t="shared" si="53"/>
        <v>0</v>
      </c>
      <c r="AE92" s="542">
        <f t="shared" si="53"/>
        <v>0</v>
      </c>
      <c r="AF92" s="542">
        <f t="shared" si="53"/>
        <v>0</v>
      </c>
      <c r="AG92" s="542">
        <f t="shared" si="53"/>
        <v>0</v>
      </c>
      <c r="AH92" s="542">
        <f t="shared" si="53"/>
        <v>0</v>
      </c>
      <c r="AI92" s="542">
        <f t="shared" si="53"/>
        <v>0</v>
      </c>
      <c r="AJ92" s="543">
        <f t="shared" si="48"/>
        <v>0</v>
      </c>
      <c r="AK92" s="504"/>
    </row>
    <row r="93" spans="1:36" ht="12.75">
      <c r="A93" s="504"/>
      <c r="B93" s="914" t="s">
        <v>0</v>
      </c>
      <c r="C93" s="915" t="s">
        <v>436</v>
      </c>
      <c r="D93" s="889" t="s">
        <v>437</v>
      </c>
      <c r="E93" s="890">
        <f aca="true" t="shared" si="54" ref="E93:P93">+E94+E95</f>
        <v>0</v>
      </c>
      <c r="F93" s="890">
        <f t="shared" si="54"/>
        <v>0</v>
      </c>
      <c r="G93" s="890">
        <f t="shared" si="54"/>
        <v>0</v>
      </c>
      <c r="H93" s="890">
        <f t="shared" si="54"/>
        <v>0</v>
      </c>
      <c r="I93" s="890">
        <f t="shared" si="54"/>
        <v>0</v>
      </c>
      <c r="J93" s="890">
        <f t="shared" si="54"/>
        <v>0</v>
      </c>
      <c r="K93" s="890">
        <f t="shared" si="54"/>
        <v>0</v>
      </c>
      <c r="L93" s="890">
        <f t="shared" si="54"/>
        <v>0</v>
      </c>
      <c r="M93" s="890">
        <f t="shared" si="54"/>
        <v>0</v>
      </c>
      <c r="N93" s="890">
        <f t="shared" si="54"/>
        <v>0</v>
      </c>
      <c r="O93" s="890">
        <f t="shared" si="54"/>
        <v>0</v>
      </c>
      <c r="P93" s="890">
        <f t="shared" si="54"/>
        <v>0</v>
      </c>
      <c r="Q93" s="891">
        <f aca="true" t="shared" si="55" ref="Q93:Q101">SUM(E93:P93)</f>
        <v>0</v>
      </c>
      <c r="S93" s="914" t="s">
        <v>0</v>
      </c>
      <c r="T93" s="915" t="s">
        <v>436</v>
      </c>
      <c r="U93" s="963"/>
      <c r="V93" s="963"/>
      <c r="W93" s="963"/>
      <c r="X93" s="522">
        <f>SUM(X94:X95)</f>
        <v>0</v>
      </c>
      <c r="Y93" s="522">
        <f>SUM(Y94:Y95)</f>
        <v>0</v>
      </c>
      <c r="Z93" s="522">
        <f>SUM(Z94:Z95)</f>
        <v>0</v>
      </c>
      <c r="AA93" s="522">
        <f aca="true" t="shared" si="56" ref="AA93:AI93">SUM(AA94:AA95)</f>
        <v>0</v>
      </c>
      <c r="AB93" s="522">
        <f t="shared" si="56"/>
        <v>0</v>
      </c>
      <c r="AC93" s="522">
        <f t="shared" si="56"/>
        <v>0</v>
      </c>
      <c r="AD93" s="522">
        <f t="shared" si="56"/>
        <v>0</v>
      </c>
      <c r="AE93" s="522">
        <f t="shared" si="56"/>
        <v>0</v>
      </c>
      <c r="AF93" s="522">
        <f t="shared" si="56"/>
        <v>0</v>
      </c>
      <c r="AG93" s="522">
        <f t="shared" si="56"/>
        <v>0</v>
      </c>
      <c r="AH93" s="522">
        <f t="shared" si="56"/>
        <v>0</v>
      </c>
      <c r="AI93" s="522">
        <f t="shared" si="56"/>
        <v>0</v>
      </c>
      <c r="AJ93" s="523">
        <f t="shared" si="48"/>
        <v>0</v>
      </c>
    </row>
    <row r="94" spans="1:37" ht="12.75">
      <c r="A94" s="504"/>
      <c r="B94" s="916" t="s">
        <v>46</v>
      </c>
      <c r="C94" s="917" t="s">
        <v>438</v>
      </c>
      <c r="D94" s="564" t="s">
        <v>437</v>
      </c>
      <c r="E94" s="893"/>
      <c r="F94" s="893"/>
      <c r="G94" s="893"/>
      <c r="H94" s="893"/>
      <c r="I94" s="893"/>
      <c r="J94" s="893"/>
      <c r="K94" s="893"/>
      <c r="L94" s="893"/>
      <c r="M94" s="893"/>
      <c r="N94" s="893"/>
      <c r="O94" s="893"/>
      <c r="P94" s="893"/>
      <c r="Q94" s="894">
        <f t="shared" si="55"/>
        <v>0</v>
      </c>
      <c r="S94" s="916" t="s">
        <v>46</v>
      </c>
      <c r="T94" s="917" t="s">
        <v>438</v>
      </c>
      <c r="U94" s="544"/>
      <c r="V94" s="544"/>
      <c r="W94" s="544"/>
      <c r="X94" s="520">
        <f aca="true" t="shared" si="57" ref="X94:AI95">+E94*$U94</f>
        <v>0</v>
      </c>
      <c r="Y94" s="520">
        <f t="shared" si="57"/>
        <v>0</v>
      </c>
      <c r="Z94" s="520">
        <f t="shared" si="57"/>
        <v>0</v>
      </c>
      <c r="AA94" s="520">
        <f t="shared" si="57"/>
        <v>0</v>
      </c>
      <c r="AB94" s="520">
        <f t="shared" si="57"/>
        <v>0</v>
      </c>
      <c r="AC94" s="520">
        <f t="shared" si="57"/>
        <v>0</v>
      </c>
      <c r="AD94" s="520">
        <f t="shared" si="57"/>
        <v>0</v>
      </c>
      <c r="AE94" s="520">
        <f t="shared" si="57"/>
        <v>0</v>
      </c>
      <c r="AF94" s="520">
        <f t="shared" si="57"/>
        <v>0</v>
      </c>
      <c r="AG94" s="520">
        <f t="shared" si="57"/>
        <v>0</v>
      </c>
      <c r="AH94" s="520">
        <f t="shared" si="57"/>
        <v>0</v>
      </c>
      <c r="AI94" s="520">
        <f t="shared" si="57"/>
        <v>0</v>
      </c>
      <c r="AJ94" s="523">
        <f t="shared" si="48"/>
        <v>0</v>
      </c>
      <c r="AK94" s="504"/>
    </row>
    <row r="95" spans="1:37" ht="12.75">
      <c r="A95" s="504"/>
      <c r="B95" s="916" t="s">
        <v>47</v>
      </c>
      <c r="C95" s="917" t="s">
        <v>439</v>
      </c>
      <c r="D95" s="564" t="s">
        <v>437</v>
      </c>
      <c r="E95" s="893"/>
      <c r="F95" s="893"/>
      <c r="G95" s="893"/>
      <c r="H95" s="893"/>
      <c r="I95" s="893"/>
      <c r="J95" s="893"/>
      <c r="K95" s="893"/>
      <c r="L95" s="893"/>
      <c r="M95" s="893"/>
      <c r="N95" s="893"/>
      <c r="O95" s="893"/>
      <c r="P95" s="893"/>
      <c r="Q95" s="894">
        <f t="shared" si="55"/>
        <v>0</v>
      </c>
      <c r="S95" s="916" t="s">
        <v>47</v>
      </c>
      <c r="T95" s="917" t="s">
        <v>439</v>
      </c>
      <c r="U95" s="544"/>
      <c r="V95" s="544"/>
      <c r="W95" s="544"/>
      <c r="X95" s="520">
        <f t="shared" si="57"/>
        <v>0</v>
      </c>
      <c r="Y95" s="520">
        <f t="shared" si="57"/>
        <v>0</v>
      </c>
      <c r="Z95" s="520">
        <f t="shared" si="57"/>
        <v>0</v>
      </c>
      <c r="AA95" s="520">
        <f t="shared" si="57"/>
        <v>0</v>
      </c>
      <c r="AB95" s="520">
        <f t="shared" si="57"/>
        <v>0</v>
      </c>
      <c r="AC95" s="520">
        <f t="shared" si="57"/>
        <v>0</v>
      </c>
      <c r="AD95" s="520">
        <f t="shared" si="57"/>
        <v>0</v>
      </c>
      <c r="AE95" s="520">
        <f t="shared" si="57"/>
        <v>0</v>
      </c>
      <c r="AF95" s="520">
        <f t="shared" si="57"/>
        <v>0</v>
      </c>
      <c r="AG95" s="520">
        <f t="shared" si="57"/>
        <v>0</v>
      </c>
      <c r="AH95" s="520">
        <f t="shared" si="57"/>
        <v>0</v>
      </c>
      <c r="AI95" s="520">
        <f t="shared" si="57"/>
        <v>0</v>
      </c>
      <c r="AJ95" s="523">
        <f t="shared" si="48"/>
        <v>0</v>
      </c>
      <c r="AK95" s="504"/>
    </row>
    <row r="96" spans="1:37" ht="12.75">
      <c r="A96" s="504"/>
      <c r="B96" s="916" t="s">
        <v>1</v>
      </c>
      <c r="C96" s="917" t="s">
        <v>440</v>
      </c>
      <c r="D96" s="564" t="s">
        <v>424</v>
      </c>
      <c r="E96" s="918">
        <f aca="true" t="shared" si="58" ref="E96:P96">E97+E98</f>
        <v>0</v>
      </c>
      <c r="F96" s="918">
        <f t="shared" si="58"/>
        <v>0</v>
      </c>
      <c r="G96" s="918">
        <f t="shared" si="58"/>
        <v>0</v>
      </c>
      <c r="H96" s="918">
        <f t="shared" si="58"/>
        <v>0</v>
      </c>
      <c r="I96" s="918">
        <f t="shared" si="58"/>
        <v>0</v>
      </c>
      <c r="J96" s="918">
        <f t="shared" si="58"/>
        <v>0</v>
      </c>
      <c r="K96" s="918">
        <f t="shared" si="58"/>
        <v>0</v>
      </c>
      <c r="L96" s="918">
        <f t="shared" si="58"/>
        <v>0</v>
      </c>
      <c r="M96" s="918">
        <f t="shared" si="58"/>
        <v>0</v>
      </c>
      <c r="N96" s="918">
        <f t="shared" si="58"/>
        <v>0</v>
      </c>
      <c r="O96" s="918">
        <f t="shared" si="58"/>
        <v>0</v>
      </c>
      <c r="P96" s="918">
        <f t="shared" si="58"/>
        <v>0</v>
      </c>
      <c r="Q96" s="894">
        <f t="shared" si="55"/>
        <v>0</v>
      </c>
      <c r="R96" s="856"/>
      <c r="S96" s="916" t="s">
        <v>1</v>
      </c>
      <c r="T96" s="917" t="s">
        <v>440</v>
      </c>
      <c r="U96" s="962"/>
      <c r="V96" s="962"/>
      <c r="W96" s="962"/>
      <c r="X96" s="520">
        <f>+X97+X98</f>
        <v>0</v>
      </c>
      <c r="Y96" s="520">
        <f>+Y97+Y98</f>
        <v>0</v>
      </c>
      <c r="Z96" s="520">
        <f>+Z97+Z98</f>
        <v>0</v>
      </c>
      <c r="AA96" s="520">
        <f aca="true" t="shared" si="59" ref="AA96:AI96">+AA97+AA98</f>
        <v>0</v>
      </c>
      <c r="AB96" s="520">
        <f t="shared" si="59"/>
        <v>0</v>
      </c>
      <c r="AC96" s="520">
        <f t="shared" si="59"/>
        <v>0</v>
      </c>
      <c r="AD96" s="520">
        <f t="shared" si="59"/>
        <v>0</v>
      </c>
      <c r="AE96" s="520">
        <f t="shared" si="59"/>
        <v>0</v>
      </c>
      <c r="AF96" s="520">
        <f t="shared" si="59"/>
        <v>0</v>
      </c>
      <c r="AG96" s="520">
        <f t="shared" si="59"/>
        <v>0</v>
      </c>
      <c r="AH96" s="520">
        <f t="shared" si="59"/>
        <v>0</v>
      </c>
      <c r="AI96" s="520">
        <f t="shared" si="59"/>
        <v>0</v>
      </c>
      <c r="AJ96" s="523">
        <f t="shared" si="48"/>
        <v>0</v>
      </c>
      <c r="AK96" s="504"/>
    </row>
    <row r="97" spans="1:37" ht="12.75">
      <c r="A97" s="504"/>
      <c r="B97" s="916" t="s">
        <v>49</v>
      </c>
      <c r="C97" s="919" t="s">
        <v>441</v>
      </c>
      <c r="D97" s="564" t="s">
        <v>424</v>
      </c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3"/>
      <c r="Q97" s="894">
        <f t="shared" si="55"/>
        <v>0</v>
      </c>
      <c r="S97" s="916" t="s">
        <v>49</v>
      </c>
      <c r="T97" s="919" t="s">
        <v>441</v>
      </c>
      <c r="U97" s="544"/>
      <c r="V97" s="544"/>
      <c r="W97" s="544"/>
      <c r="X97" s="520">
        <f aca="true" t="shared" si="60" ref="X97:AI98">+E97*$U97</f>
        <v>0</v>
      </c>
      <c r="Y97" s="520">
        <f t="shared" si="60"/>
        <v>0</v>
      </c>
      <c r="Z97" s="520">
        <f t="shared" si="60"/>
        <v>0</v>
      </c>
      <c r="AA97" s="520">
        <f t="shared" si="60"/>
        <v>0</v>
      </c>
      <c r="AB97" s="520">
        <f t="shared" si="60"/>
        <v>0</v>
      </c>
      <c r="AC97" s="520">
        <f t="shared" si="60"/>
        <v>0</v>
      </c>
      <c r="AD97" s="520">
        <f t="shared" si="60"/>
        <v>0</v>
      </c>
      <c r="AE97" s="520">
        <f t="shared" si="60"/>
        <v>0</v>
      </c>
      <c r="AF97" s="520">
        <f t="shared" si="60"/>
        <v>0</v>
      </c>
      <c r="AG97" s="520">
        <f t="shared" si="60"/>
        <v>0</v>
      </c>
      <c r="AH97" s="520">
        <f t="shared" si="60"/>
        <v>0</v>
      </c>
      <c r="AI97" s="520">
        <f t="shared" si="60"/>
        <v>0</v>
      </c>
      <c r="AJ97" s="523">
        <f t="shared" si="48"/>
        <v>0</v>
      </c>
      <c r="AK97" s="504"/>
    </row>
    <row r="98" spans="1:37" ht="12.75">
      <c r="A98" s="504"/>
      <c r="B98" s="916" t="s">
        <v>50</v>
      </c>
      <c r="C98" s="919" t="s">
        <v>442</v>
      </c>
      <c r="D98" s="564" t="s">
        <v>424</v>
      </c>
      <c r="E98" s="893"/>
      <c r="F98" s="893"/>
      <c r="G98" s="893"/>
      <c r="H98" s="893"/>
      <c r="I98" s="893"/>
      <c r="J98" s="893"/>
      <c r="K98" s="893"/>
      <c r="L98" s="893"/>
      <c r="M98" s="893"/>
      <c r="N98" s="893"/>
      <c r="O98" s="893"/>
      <c r="P98" s="893"/>
      <c r="Q98" s="894">
        <f t="shared" si="55"/>
        <v>0</v>
      </c>
      <c r="S98" s="916" t="s">
        <v>50</v>
      </c>
      <c r="T98" s="919" t="s">
        <v>442</v>
      </c>
      <c r="U98" s="544"/>
      <c r="V98" s="544"/>
      <c r="W98" s="544"/>
      <c r="X98" s="520">
        <f t="shared" si="60"/>
        <v>0</v>
      </c>
      <c r="Y98" s="520">
        <f t="shared" si="60"/>
        <v>0</v>
      </c>
      <c r="Z98" s="520">
        <f t="shared" si="60"/>
        <v>0</v>
      </c>
      <c r="AA98" s="520">
        <f t="shared" si="60"/>
        <v>0</v>
      </c>
      <c r="AB98" s="520">
        <f t="shared" si="60"/>
        <v>0</v>
      </c>
      <c r="AC98" s="520">
        <f t="shared" si="60"/>
        <v>0</v>
      </c>
      <c r="AD98" s="520">
        <f t="shared" si="60"/>
        <v>0</v>
      </c>
      <c r="AE98" s="520">
        <f t="shared" si="60"/>
        <v>0</v>
      </c>
      <c r="AF98" s="520">
        <f t="shared" si="60"/>
        <v>0</v>
      </c>
      <c r="AG98" s="520">
        <f t="shared" si="60"/>
        <v>0</v>
      </c>
      <c r="AH98" s="520">
        <f t="shared" si="60"/>
        <v>0</v>
      </c>
      <c r="AI98" s="520">
        <f t="shared" si="60"/>
        <v>0</v>
      </c>
      <c r="AJ98" s="523">
        <f t="shared" si="48"/>
        <v>0</v>
      </c>
      <c r="AK98" s="504"/>
    </row>
    <row r="99" spans="1:37" ht="12.75">
      <c r="A99" s="504"/>
      <c r="B99" s="1023" t="s">
        <v>2</v>
      </c>
      <c r="C99" s="920" t="s">
        <v>443</v>
      </c>
      <c r="D99" s="921" t="s">
        <v>444</v>
      </c>
      <c r="E99" s="918">
        <f aca="true" t="shared" si="61" ref="E99:P99">E100+E101</f>
        <v>0</v>
      </c>
      <c r="F99" s="918">
        <f t="shared" si="61"/>
        <v>0</v>
      </c>
      <c r="G99" s="918">
        <f t="shared" si="61"/>
        <v>0</v>
      </c>
      <c r="H99" s="918">
        <f t="shared" si="61"/>
        <v>0</v>
      </c>
      <c r="I99" s="918">
        <f t="shared" si="61"/>
        <v>0</v>
      </c>
      <c r="J99" s="918">
        <f t="shared" si="61"/>
        <v>0</v>
      </c>
      <c r="K99" s="918">
        <f t="shared" si="61"/>
        <v>0</v>
      </c>
      <c r="L99" s="918">
        <f t="shared" si="61"/>
        <v>0</v>
      </c>
      <c r="M99" s="918">
        <f t="shared" si="61"/>
        <v>0</v>
      </c>
      <c r="N99" s="918">
        <f t="shared" si="61"/>
        <v>0</v>
      </c>
      <c r="O99" s="918">
        <f t="shared" si="61"/>
        <v>0</v>
      </c>
      <c r="P99" s="918">
        <f t="shared" si="61"/>
        <v>0</v>
      </c>
      <c r="Q99" s="922">
        <f t="shared" si="55"/>
        <v>0</v>
      </c>
      <c r="S99" s="1023" t="s">
        <v>2</v>
      </c>
      <c r="T99" s="920" t="s">
        <v>443</v>
      </c>
      <c r="U99" s="962"/>
      <c r="V99" s="962"/>
      <c r="W99" s="962"/>
      <c r="X99" s="537">
        <f>+X100+X101</f>
        <v>0</v>
      </c>
      <c r="Y99" s="537">
        <f>+Y100+Y101</f>
        <v>0</v>
      </c>
      <c r="Z99" s="537">
        <f>+Z100+Z101</f>
        <v>0</v>
      </c>
      <c r="AA99" s="537">
        <f aca="true" t="shared" si="62" ref="AA99:AI99">+AA100+AA101</f>
        <v>0</v>
      </c>
      <c r="AB99" s="537">
        <f t="shared" si="62"/>
        <v>0</v>
      </c>
      <c r="AC99" s="537">
        <f t="shared" si="62"/>
        <v>0</v>
      </c>
      <c r="AD99" s="537">
        <f t="shared" si="62"/>
        <v>0</v>
      </c>
      <c r="AE99" s="537">
        <f t="shared" si="62"/>
        <v>0</v>
      </c>
      <c r="AF99" s="537">
        <f t="shared" si="62"/>
        <v>0</v>
      </c>
      <c r="AG99" s="537">
        <f t="shared" si="62"/>
        <v>0</v>
      </c>
      <c r="AH99" s="537">
        <f t="shared" si="62"/>
        <v>0</v>
      </c>
      <c r="AI99" s="537">
        <f t="shared" si="62"/>
        <v>0</v>
      </c>
      <c r="AJ99" s="523">
        <f t="shared" si="48"/>
        <v>0</v>
      </c>
      <c r="AK99" s="504"/>
    </row>
    <row r="100" spans="1:37" ht="12.75">
      <c r="A100" s="504"/>
      <c r="B100" s="916" t="s">
        <v>53</v>
      </c>
      <c r="C100" s="923" t="s">
        <v>604</v>
      </c>
      <c r="D100" s="921" t="s">
        <v>444</v>
      </c>
      <c r="E100" s="893"/>
      <c r="F100" s="893"/>
      <c r="G100" s="893"/>
      <c r="H100" s="893"/>
      <c r="I100" s="893"/>
      <c r="J100" s="893"/>
      <c r="K100" s="893"/>
      <c r="L100" s="893"/>
      <c r="M100" s="893"/>
      <c r="N100" s="893"/>
      <c r="O100" s="893"/>
      <c r="P100" s="893"/>
      <c r="Q100" s="894">
        <f t="shared" si="55"/>
        <v>0</v>
      </c>
      <c r="S100" s="916" t="s">
        <v>53</v>
      </c>
      <c r="T100" s="923" t="s">
        <v>604</v>
      </c>
      <c r="U100" s="544"/>
      <c r="V100" s="544"/>
      <c r="W100" s="544"/>
      <c r="X100" s="520">
        <f aca="true" t="shared" si="63" ref="X100:AI101">+E100*$U100</f>
        <v>0</v>
      </c>
      <c r="Y100" s="520">
        <f t="shared" si="63"/>
        <v>0</v>
      </c>
      <c r="Z100" s="520">
        <f t="shared" si="63"/>
        <v>0</v>
      </c>
      <c r="AA100" s="520">
        <f t="shared" si="63"/>
        <v>0</v>
      </c>
      <c r="AB100" s="520">
        <f t="shared" si="63"/>
        <v>0</v>
      </c>
      <c r="AC100" s="520">
        <f t="shared" si="63"/>
        <v>0</v>
      </c>
      <c r="AD100" s="520">
        <f t="shared" si="63"/>
        <v>0</v>
      </c>
      <c r="AE100" s="520">
        <f t="shared" si="63"/>
        <v>0</v>
      </c>
      <c r="AF100" s="520">
        <f t="shared" si="63"/>
        <v>0</v>
      </c>
      <c r="AG100" s="520">
        <f t="shared" si="63"/>
        <v>0</v>
      </c>
      <c r="AH100" s="520">
        <f t="shared" si="63"/>
        <v>0</v>
      </c>
      <c r="AI100" s="520">
        <f t="shared" si="63"/>
        <v>0</v>
      </c>
      <c r="AJ100" s="523">
        <f t="shared" si="48"/>
        <v>0</v>
      </c>
      <c r="AK100" s="504"/>
    </row>
    <row r="101" spans="1:37" ht="13.5" thickBot="1">
      <c r="A101" s="504"/>
      <c r="B101" s="945" t="s">
        <v>54</v>
      </c>
      <c r="C101" s="946" t="s">
        <v>605</v>
      </c>
      <c r="D101" s="947" t="s">
        <v>444</v>
      </c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9">
        <f t="shared" si="55"/>
        <v>0</v>
      </c>
      <c r="S101" s="924" t="s">
        <v>54</v>
      </c>
      <c r="T101" s="925" t="s">
        <v>605</v>
      </c>
      <c r="U101" s="545"/>
      <c r="V101" s="545"/>
      <c r="W101" s="545"/>
      <c r="X101" s="548">
        <f t="shared" si="63"/>
        <v>0</v>
      </c>
      <c r="Y101" s="548">
        <f t="shared" si="63"/>
        <v>0</v>
      </c>
      <c r="Z101" s="548">
        <f t="shared" si="63"/>
        <v>0</v>
      </c>
      <c r="AA101" s="548">
        <f t="shared" si="63"/>
        <v>0</v>
      </c>
      <c r="AB101" s="548">
        <f t="shared" si="63"/>
        <v>0</v>
      </c>
      <c r="AC101" s="548">
        <f t="shared" si="63"/>
        <v>0</v>
      </c>
      <c r="AD101" s="548">
        <f t="shared" si="63"/>
        <v>0</v>
      </c>
      <c r="AE101" s="548">
        <f t="shared" si="63"/>
        <v>0</v>
      </c>
      <c r="AF101" s="548">
        <f t="shared" si="63"/>
        <v>0</v>
      </c>
      <c r="AG101" s="548">
        <f t="shared" si="63"/>
        <v>0</v>
      </c>
      <c r="AH101" s="548">
        <f t="shared" si="63"/>
        <v>0</v>
      </c>
      <c r="AI101" s="548">
        <f t="shared" si="63"/>
        <v>0</v>
      </c>
      <c r="AJ101" s="549">
        <f t="shared" si="48"/>
        <v>0</v>
      </c>
      <c r="AK101" s="504"/>
    </row>
    <row r="102" spans="1:38" ht="14.25" thickBot="1" thickTop="1">
      <c r="A102" s="504"/>
      <c r="B102" s="950"/>
      <c r="C102" s="951" t="str">
        <f>+C50</f>
        <v>Продаја потрошачима  -  укупно</v>
      </c>
      <c r="D102" s="952" t="s">
        <v>424</v>
      </c>
      <c r="E102" s="953">
        <f>+E55+E65+E75+E82+E86+E96</f>
        <v>0</v>
      </c>
      <c r="F102" s="953">
        <f aca="true" t="shared" si="64" ref="F102:P102">+F55+F65+F75+F82+F86+F96</f>
        <v>0</v>
      </c>
      <c r="G102" s="953">
        <f t="shared" si="64"/>
        <v>0</v>
      </c>
      <c r="H102" s="953">
        <f t="shared" si="64"/>
        <v>0</v>
      </c>
      <c r="I102" s="953">
        <f t="shared" si="64"/>
        <v>0</v>
      </c>
      <c r="J102" s="953">
        <f t="shared" si="64"/>
        <v>0</v>
      </c>
      <c r="K102" s="953">
        <f t="shared" si="64"/>
        <v>0</v>
      </c>
      <c r="L102" s="953">
        <f t="shared" si="64"/>
        <v>0</v>
      </c>
      <c r="M102" s="953">
        <f t="shared" si="64"/>
        <v>0</v>
      </c>
      <c r="N102" s="953">
        <f t="shared" si="64"/>
        <v>0</v>
      </c>
      <c r="O102" s="953">
        <f t="shared" si="64"/>
        <v>0</v>
      </c>
      <c r="P102" s="953">
        <f t="shared" si="64"/>
        <v>0</v>
      </c>
      <c r="Q102" s="954">
        <f>SUM(E102:P102)</f>
        <v>0</v>
      </c>
      <c r="S102" s="950"/>
      <c r="T102" s="951" t="str">
        <f>+T50</f>
        <v>Продаја потрошачима  -  укупно</v>
      </c>
      <c r="U102" s="550"/>
      <c r="V102" s="550"/>
      <c r="W102" s="550"/>
      <c r="X102" s="551">
        <f>+X51+X61+X71+X81+X85+X92</f>
        <v>0</v>
      </c>
      <c r="Y102" s="551">
        <f>+Y51+Y61+Y71+Y81+Y85+Y92</f>
        <v>0</v>
      </c>
      <c r="Z102" s="551">
        <f>+Z51+Z61+Z71+Z81+Z85+Z92</f>
        <v>0</v>
      </c>
      <c r="AA102" s="551">
        <f aca="true" t="shared" si="65" ref="AA102:AH102">+AA51+AA61+AA71+AA81+AA85+AA92</f>
        <v>0</v>
      </c>
      <c r="AB102" s="551">
        <f t="shared" si="65"/>
        <v>0</v>
      </c>
      <c r="AC102" s="551">
        <f t="shared" si="65"/>
        <v>0</v>
      </c>
      <c r="AD102" s="551">
        <f t="shared" si="65"/>
        <v>0</v>
      </c>
      <c r="AE102" s="551">
        <f t="shared" si="65"/>
        <v>0</v>
      </c>
      <c r="AF102" s="551">
        <f t="shared" si="65"/>
        <v>0</v>
      </c>
      <c r="AG102" s="551">
        <f t="shared" si="65"/>
        <v>0</v>
      </c>
      <c r="AH102" s="551">
        <f t="shared" si="65"/>
        <v>0</v>
      </c>
      <c r="AI102" s="551">
        <f>+AI51+AI61+AI71+AI81+AI85+AI92</f>
        <v>0</v>
      </c>
      <c r="AJ102" s="552">
        <f>SUM(X102:AI102)</f>
        <v>0</v>
      </c>
      <c r="AK102" s="553"/>
      <c r="AL102" s="504"/>
    </row>
    <row r="103" spans="1:38" ht="13.5" thickTop="1">
      <c r="A103" s="504"/>
      <c r="B103" s="554"/>
      <c r="C103" s="555"/>
      <c r="D103" s="555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7"/>
      <c r="Q103" s="556"/>
      <c r="S103" s="558"/>
      <c r="T103" s="509"/>
      <c r="X103" s="557"/>
      <c r="Y103" s="557"/>
      <c r="Z103" s="557"/>
      <c r="AA103" s="557"/>
      <c r="AB103" s="557"/>
      <c r="AC103" s="557"/>
      <c r="AD103" s="557"/>
      <c r="AE103" s="557"/>
      <c r="AF103" s="557"/>
      <c r="AG103" s="557"/>
      <c r="AH103" s="557"/>
      <c r="AI103" s="557" t="s">
        <v>450</v>
      </c>
      <c r="AJ103" s="568"/>
      <c r="AK103" s="553"/>
      <c r="AL103" s="504"/>
    </row>
    <row r="104" spans="2:37" ht="12.75">
      <c r="B104"/>
      <c r="C104"/>
      <c r="D104"/>
      <c r="E104"/>
      <c r="F104"/>
      <c r="G104"/>
      <c r="H104"/>
      <c r="I104"/>
      <c r="J104" s="559"/>
      <c r="K104" s="559"/>
      <c r="L104" s="559"/>
      <c r="M104" s="559"/>
      <c r="N104" s="559"/>
      <c r="O104" s="559"/>
      <c r="P104" s="559"/>
      <c r="Q104" s="556"/>
      <c r="R104" s="559"/>
      <c r="T104" s="560"/>
      <c r="U104" s="560"/>
      <c r="V104" s="560"/>
      <c r="W104" s="560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1063" t="s">
        <v>703</v>
      </c>
      <c r="AJ104" s="1064">
        <f>+AJ102-AJ103</f>
        <v>0</v>
      </c>
      <c r="AK104" s="560"/>
    </row>
    <row r="105" spans="2:37" ht="30" customHeight="1">
      <c r="B105"/>
      <c r="C105"/>
      <c r="D105"/>
      <c r="E105"/>
      <c r="F105"/>
      <c r="G105"/>
      <c r="H105"/>
      <c r="I105"/>
      <c r="J105" s="559"/>
      <c r="K105" s="559"/>
      <c r="L105" s="886"/>
      <c r="M105" s="886"/>
      <c r="N105" s="886"/>
      <c r="O105" s="886"/>
      <c r="P105" s="559"/>
      <c r="Q105" s="556"/>
      <c r="R105" s="559"/>
      <c r="T105" s="560"/>
      <c r="U105" s="560"/>
      <c r="V105" s="560"/>
      <c r="W105" s="560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0"/>
    </row>
    <row r="106" spans="2:37" ht="19.5" customHeight="1">
      <c r="B106"/>
      <c r="C106"/>
      <c r="D106"/>
      <c r="E106"/>
      <c r="F106"/>
      <c r="G106"/>
      <c r="H106"/>
      <c r="I106"/>
      <c r="J106" s="559"/>
      <c r="K106" s="559"/>
      <c r="L106" s="886"/>
      <c r="M106" s="886"/>
      <c r="N106" s="886"/>
      <c r="O106" s="886"/>
      <c r="P106" s="559"/>
      <c r="Q106" s="559"/>
      <c r="R106" s="559"/>
      <c r="T106" s="560"/>
      <c r="U106" s="560"/>
      <c r="V106" s="560"/>
      <c r="W106" s="560"/>
      <c r="X106" s="562"/>
      <c r="Y106" s="562"/>
      <c r="Z106" s="562"/>
      <c r="AA106" s="562"/>
      <c r="AB106" s="562"/>
      <c r="AC106" s="562"/>
      <c r="AD106" s="562"/>
      <c r="AE106" s="562"/>
      <c r="AF106" s="562"/>
      <c r="AG106" s="562"/>
      <c r="AH106" s="562"/>
      <c r="AI106" s="562"/>
      <c r="AJ106" s="562"/>
      <c r="AK106" s="560"/>
    </row>
    <row r="107" spans="2:37" ht="19.5" customHeight="1">
      <c r="B107"/>
      <c r="C107"/>
      <c r="D107"/>
      <c r="E107"/>
      <c r="F107"/>
      <c r="G107"/>
      <c r="H107"/>
      <c r="I107"/>
      <c r="J107" s="559"/>
      <c r="K107" s="559"/>
      <c r="L107" s="886"/>
      <c r="M107" s="886"/>
      <c r="N107" s="886"/>
      <c r="O107" s="886"/>
      <c r="P107" s="559"/>
      <c r="Q107" s="559"/>
      <c r="R107" s="559"/>
      <c r="T107" s="560"/>
      <c r="U107" s="560"/>
      <c r="V107" s="560"/>
      <c r="W107" s="560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0"/>
    </row>
    <row r="108" spans="2:17" ht="19.5" customHeight="1">
      <c r="B108"/>
      <c r="C108"/>
      <c r="D108"/>
      <c r="E108"/>
      <c r="F108"/>
      <c r="G108"/>
      <c r="H108"/>
      <c r="I108"/>
      <c r="J108" s="563"/>
      <c r="K108" s="563"/>
      <c r="L108" s="886"/>
      <c r="M108" s="886"/>
      <c r="N108" s="886"/>
      <c r="O108" s="886"/>
      <c r="Q108" s="504"/>
    </row>
    <row r="109" spans="2:17" ht="19.5" customHeight="1">
      <c r="B109"/>
      <c r="C109"/>
      <c r="D109"/>
      <c r="E109"/>
      <c r="F109"/>
      <c r="G109"/>
      <c r="H109"/>
      <c r="I109"/>
      <c r="J109" s="886"/>
      <c r="K109" s="886"/>
      <c r="L109" s="886"/>
      <c r="M109" s="886"/>
      <c r="N109" s="886"/>
      <c r="O109" s="886"/>
      <c r="P109" s="886"/>
      <c r="Q109" s="886"/>
    </row>
    <row r="110" spans="2:17" ht="19.5" customHeight="1">
      <c r="B110"/>
      <c r="C110"/>
      <c r="D110"/>
      <c r="E110"/>
      <c r="F110"/>
      <c r="G110"/>
      <c r="H110"/>
      <c r="I110"/>
      <c r="J110" s="886"/>
      <c r="K110" s="886"/>
      <c r="L110" s="886"/>
      <c r="M110" s="886"/>
      <c r="N110" s="886"/>
      <c r="O110" s="886"/>
      <c r="P110" s="886"/>
      <c r="Q110" s="886"/>
    </row>
    <row r="111" spans="2:17" ht="25.5" customHeight="1">
      <c r="B111"/>
      <c r="C111"/>
      <c r="D111"/>
      <c r="E111"/>
      <c r="F111"/>
      <c r="G111"/>
      <c r="H111"/>
      <c r="I111"/>
      <c r="J111" s="886"/>
      <c r="K111" s="886"/>
      <c r="L111" s="886"/>
      <c r="M111" s="886"/>
      <c r="N111" s="886"/>
      <c r="O111" s="886"/>
      <c r="P111" s="886"/>
      <c r="Q111" s="886"/>
    </row>
    <row r="112" spans="2:17" ht="25.5" customHeight="1">
      <c r="B112"/>
      <c r="C112"/>
      <c r="D112"/>
      <c r="E112"/>
      <c r="F112"/>
      <c r="G112"/>
      <c r="H112"/>
      <c r="I112"/>
      <c r="J112" s="886"/>
      <c r="K112" s="886"/>
      <c r="L112" s="886"/>
      <c r="M112" s="886"/>
      <c r="N112" s="886"/>
      <c r="O112" s="886"/>
      <c r="P112" s="886"/>
      <c r="Q112" s="886"/>
    </row>
    <row r="113" spans="2:17" ht="26.25" customHeight="1">
      <c r="B113"/>
      <c r="C113"/>
      <c r="D113"/>
      <c r="E113"/>
      <c r="F113"/>
      <c r="G113"/>
      <c r="H113"/>
      <c r="I113"/>
      <c r="J113" s="886"/>
      <c r="K113" s="886"/>
      <c r="L113" s="886"/>
      <c r="M113" s="886"/>
      <c r="N113" s="886"/>
      <c r="O113" s="886"/>
      <c r="P113" s="886"/>
      <c r="Q113" s="886"/>
    </row>
    <row r="114" spans="2:17" ht="12.75" customHeight="1">
      <c r="B114"/>
      <c r="C114"/>
      <c r="D114"/>
      <c r="E114"/>
      <c r="F114"/>
      <c r="G114"/>
      <c r="H114"/>
      <c r="I114"/>
      <c r="J114" s="886"/>
      <c r="K114" s="886"/>
      <c r="L114" s="886"/>
      <c r="M114" s="886"/>
      <c r="N114" s="886"/>
      <c r="O114" s="886"/>
      <c r="P114" s="886"/>
      <c r="Q114" s="886"/>
    </row>
    <row r="115" spans="2:17" ht="12.75" customHeight="1">
      <c r="B115"/>
      <c r="C115"/>
      <c r="D115"/>
      <c r="E115"/>
      <c r="F115"/>
      <c r="G115"/>
      <c r="H115"/>
      <c r="I115"/>
      <c r="J115" s="565"/>
      <c r="K115" s="565"/>
      <c r="L115" s="565"/>
      <c r="M115" s="565"/>
      <c r="N115" s="565"/>
      <c r="O115" s="565"/>
      <c r="P115" s="565"/>
      <c r="Q115" s="955"/>
    </row>
    <row r="116" spans="2:17" ht="26.25" customHeight="1">
      <c r="B116"/>
      <c r="C116"/>
      <c r="D116"/>
      <c r="E116"/>
      <c r="F116"/>
      <c r="G116"/>
      <c r="H116"/>
      <c r="I116"/>
      <c r="J116" s="565"/>
      <c r="K116" s="565"/>
      <c r="L116" s="565"/>
      <c r="M116" s="565"/>
      <c r="N116" s="565"/>
      <c r="O116" s="565"/>
      <c r="P116" s="565"/>
      <c r="Q116" s="955"/>
    </row>
    <row r="117" spans="2:17" ht="12.75" customHeight="1">
      <c r="B117"/>
      <c r="C117"/>
      <c r="D117"/>
      <c r="E117"/>
      <c r="F117"/>
      <c r="G117"/>
      <c r="H117"/>
      <c r="I117"/>
      <c r="J117" s="565"/>
      <c r="K117" s="565"/>
      <c r="L117" s="565"/>
      <c r="M117" s="565"/>
      <c r="N117" s="565"/>
      <c r="O117" s="565"/>
      <c r="P117" s="565"/>
      <c r="Q117" s="955"/>
    </row>
    <row r="118" spans="2:17" ht="35.25" customHeight="1">
      <c r="B118"/>
      <c r="C118"/>
      <c r="D118"/>
      <c r="E118"/>
      <c r="F118"/>
      <c r="G118"/>
      <c r="H118"/>
      <c r="I118"/>
      <c r="J118" s="563"/>
      <c r="K118" s="563"/>
      <c r="L118" s="563"/>
      <c r="M118" s="563"/>
      <c r="N118" s="563"/>
      <c r="O118" s="563"/>
      <c r="P118" s="563"/>
      <c r="Q118" s="956"/>
    </row>
    <row r="119" spans="2:17" ht="12.75" customHeight="1">
      <c r="B119"/>
      <c r="C119"/>
      <c r="D119"/>
      <c r="E119"/>
      <c r="F119"/>
      <c r="G119"/>
      <c r="H119"/>
      <c r="I119"/>
      <c r="J119" s="886"/>
      <c r="K119" s="886"/>
      <c r="L119" s="886"/>
      <c r="M119" s="886"/>
      <c r="N119" s="886"/>
      <c r="O119" s="886"/>
      <c r="P119" s="886"/>
      <c r="Q119" s="886"/>
    </row>
    <row r="120" spans="2:17" ht="12.75">
      <c r="B120"/>
      <c r="C120"/>
      <c r="D120"/>
      <c r="E120"/>
      <c r="F120"/>
      <c r="G120"/>
      <c r="H120"/>
      <c r="I120"/>
      <c r="J120" s="886"/>
      <c r="K120" s="886"/>
      <c r="L120" s="886"/>
      <c r="M120" s="886"/>
      <c r="N120" s="886"/>
      <c r="O120" s="886"/>
      <c r="P120" s="886"/>
      <c r="Q120" s="886"/>
    </row>
    <row r="121" spans="2:17" ht="12.75">
      <c r="B121"/>
      <c r="C121"/>
      <c r="D121"/>
      <c r="E121"/>
      <c r="F121"/>
      <c r="G121"/>
      <c r="H121"/>
      <c r="I121"/>
      <c r="J121" s="886"/>
      <c r="K121" s="886"/>
      <c r="L121" s="886"/>
      <c r="M121" s="886"/>
      <c r="N121" s="886"/>
      <c r="O121" s="886"/>
      <c r="P121" s="886"/>
      <c r="Q121" s="886"/>
    </row>
    <row r="122" spans="2:17" ht="12.75">
      <c r="B122"/>
      <c r="C122"/>
      <c r="D122"/>
      <c r="E122"/>
      <c r="F122"/>
      <c r="G122"/>
      <c r="H122"/>
      <c r="I122"/>
      <c r="J122" s="886"/>
      <c r="K122" s="886"/>
      <c r="L122" s="886"/>
      <c r="M122" s="886"/>
      <c r="N122" s="886"/>
      <c r="O122" s="886"/>
      <c r="P122" s="886"/>
      <c r="Q122" s="886"/>
    </row>
    <row r="123" spans="2:17" ht="27.75" customHeight="1">
      <c r="B123"/>
      <c r="C123"/>
      <c r="D123"/>
      <c r="E123"/>
      <c r="F123"/>
      <c r="G123"/>
      <c r="H123"/>
      <c r="I123"/>
      <c r="J123" s="886"/>
      <c r="K123" s="886"/>
      <c r="L123" s="886"/>
      <c r="M123" s="886"/>
      <c r="N123" s="886"/>
      <c r="O123" s="886"/>
      <c r="P123" s="886"/>
      <c r="Q123" s="886"/>
    </row>
    <row r="124" spans="2:17" ht="12.75">
      <c r="B124"/>
      <c r="C124"/>
      <c r="D124"/>
      <c r="E124"/>
      <c r="F124"/>
      <c r="G124"/>
      <c r="H124"/>
      <c r="I124"/>
      <c r="J124" s="886"/>
      <c r="K124" s="886"/>
      <c r="L124" s="886"/>
      <c r="M124" s="886"/>
      <c r="N124" s="886"/>
      <c r="O124" s="886"/>
      <c r="P124" s="886"/>
      <c r="Q124" s="886"/>
    </row>
    <row r="125" spans="2:17" ht="31.5" customHeight="1">
      <c r="B125"/>
      <c r="C125"/>
      <c r="D125"/>
      <c r="E125"/>
      <c r="F125"/>
      <c r="G125"/>
      <c r="H125"/>
      <c r="I125"/>
      <c r="J125" s="886"/>
      <c r="K125" s="886"/>
      <c r="L125" s="886"/>
      <c r="M125" s="886"/>
      <c r="N125" s="886"/>
      <c r="O125" s="886"/>
      <c r="P125" s="886"/>
      <c r="Q125" s="886"/>
    </row>
    <row r="128" ht="12.75">
      <c r="B128" s="886"/>
    </row>
    <row r="129" ht="12.75">
      <c r="B129" s="886"/>
    </row>
  </sheetData>
  <sheetProtection/>
  <mergeCells count="20">
    <mergeCell ref="B7:H7"/>
    <mergeCell ref="S37:S38"/>
    <mergeCell ref="T37:T38"/>
    <mergeCell ref="U37:W37"/>
    <mergeCell ref="X37:AJ37"/>
    <mergeCell ref="S34:AJ34"/>
    <mergeCell ref="F12:F24"/>
    <mergeCell ref="G12:G24"/>
    <mergeCell ref="H12:H24"/>
    <mergeCell ref="B34:Q34"/>
    <mergeCell ref="B37:B38"/>
    <mergeCell ref="C37:C38"/>
    <mergeCell ref="D37:D38"/>
    <mergeCell ref="E37:Q37"/>
    <mergeCell ref="B10:B11"/>
    <mergeCell ref="C10:C11"/>
    <mergeCell ref="D10:D11"/>
    <mergeCell ref="E10:F10"/>
    <mergeCell ref="G10:G11"/>
    <mergeCell ref="H10:H11"/>
  </mergeCells>
  <printOptions/>
  <pageMargins left="0.1968503937007874" right="0.1968503937007874" top="0.15748031496062992" bottom="0.2362204724409449" header="0.5118110236220472" footer="0.1574803149606299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2"/>
  <sheetViews>
    <sheetView showGridLines="0" showZeros="0" zoomScalePageLayoutView="0" workbookViewId="0" topLeftCell="O28">
      <selection activeCell="A1" sqref="A1"/>
    </sheetView>
  </sheetViews>
  <sheetFormatPr defaultColWidth="9.140625" defaultRowHeight="12.75"/>
  <cols>
    <col min="1" max="1" width="9.140625" style="146" customWidth="1"/>
    <col min="2" max="2" width="20.8515625" style="146" bestFit="1" customWidth="1"/>
    <col min="3" max="3" width="36.421875" style="146" customWidth="1"/>
    <col min="4" max="4" width="12.7109375" style="146" customWidth="1"/>
    <col min="5" max="17" width="15.7109375" style="146" customWidth="1"/>
    <col min="18" max="18" width="9.140625" style="146" customWidth="1"/>
    <col min="19" max="19" width="15.7109375" style="146" customWidth="1"/>
    <col min="20" max="20" width="40.421875" style="146" customWidth="1"/>
    <col min="21" max="34" width="15.7109375" style="146" customWidth="1"/>
    <col min="35" max="36" width="9.140625" style="146" customWidth="1"/>
    <col min="37" max="37" width="46.00390625" style="146" customWidth="1"/>
    <col min="38" max="38" width="11.8515625" style="146" customWidth="1"/>
    <col min="39" max="16384" width="9.140625" style="146" customWidth="1"/>
  </cols>
  <sheetData>
    <row r="1" spans="1:9" ht="12.75">
      <c r="A1" s="26" t="s">
        <v>139</v>
      </c>
      <c r="B1" s="20"/>
      <c r="C1" s="9"/>
      <c r="D1" s="9"/>
      <c r="E1" s="9"/>
      <c r="F1"/>
      <c r="G1"/>
      <c r="H1"/>
      <c r="I1"/>
    </row>
    <row r="2" spans="1:9" ht="12.75">
      <c r="A2" s="7"/>
      <c r="B2" s="8"/>
      <c r="C2" s="9"/>
      <c r="D2" s="9"/>
      <c r="E2" s="9"/>
      <c r="F2"/>
      <c r="G2"/>
      <c r="H2"/>
      <c r="I2"/>
    </row>
    <row r="3" spans="1:6" ht="12.75">
      <c r="A3" s="7"/>
      <c r="B3" s="247" t="str">
        <f>+CONCATENATE('Poc. strana'!$A$15," ",'Poc. strana'!$C$15)</f>
        <v>Назив енергетског субјекта: </v>
      </c>
      <c r="C3" s="9"/>
      <c r="D3" s="9"/>
      <c r="E3" s="9"/>
      <c r="F3" s="9"/>
    </row>
    <row r="4" spans="1:6" ht="12.75">
      <c r="A4" s="7"/>
      <c r="B4" s="17" t="str">
        <f>+CONCATENATE('Poc. strana'!$A$29," ",'Poc. strana'!$C$29)</f>
        <v>Датум обраде: </v>
      </c>
      <c r="C4" s="9"/>
      <c r="D4" s="9"/>
      <c r="E4" s="9"/>
      <c r="F4" s="9"/>
    </row>
    <row r="5" spans="1:6" ht="12.75">
      <c r="A5" s="7"/>
      <c r="B5" s="9"/>
      <c r="C5" s="9"/>
      <c r="D5" s="9"/>
      <c r="E5" s="9"/>
      <c r="F5" s="9"/>
    </row>
    <row r="6" spans="1:6" ht="12.75">
      <c r="A6" s="1"/>
      <c r="B6" s="1"/>
      <c r="C6" s="66"/>
      <c r="D6" s="66"/>
      <c r="E6" s="66"/>
      <c r="F6" s="1"/>
    </row>
    <row r="7" spans="1:10" ht="12.75">
      <c r="A7" s="9"/>
      <c r="B7" s="1249" t="s">
        <v>570</v>
      </c>
      <c r="C7" s="1249"/>
      <c r="D7" s="1249"/>
      <c r="E7" s="1249"/>
      <c r="F7" s="1249"/>
      <c r="G7" s="1249"/>
      <c r="H7" s="1249"/>
      <c r="I7" s="1249"/>
      <c r="J7" s="1249"/>
    </row>
    <row r="8" ht="12.75">
      <c r="D8" s="147"/>
    </row>
    <row r="9" ht="13.5" thickBot="1">
      <c r="D9" s="147"/>
    </row>
    <row r="10" spans="2:3" ht="14.25" thickBot="1" thickTop="1">
      <c r="B10" s="148" t="s">
        <v>255</v>
      </c>
      <c r="C10" s="149">
        <f>+'1 MOP'!E24</f>
        <v>0</v>
      </c>
    </row>
    <row r="11" ht="14.25" thickBot="1" thickTop="1"/>
    <row r="12" spans="2:13" s="150" customFormat="1" ht="13.5" thickTop="1">
      <c r="B12" s="151" t="s">
        <v>256</v>
      </c>
      <c r="C12" s="152" t="s">
        <v>257</v>
      </c>
      <c r="D12" s="153" t="s">
        <v>64</v>
      </c>
      <c r="E12" s="153" t="s">
        <v>258</v>
      </c>
      <c r="F12" s="153" t="s">
        <v>267</v>
      </c>
      <c r="G12" s="154" t="s">
        <v>259</v>
      </c>
      <c r="H12" s="587" t="s">
        <v>470</v>
      </c>
      <c r="I12" s="156" t="s">
        <v>258</v>
      </c>
      <c r="J12" s="157" t="s">
        <v>470</v>
      </c>
      <c r="M12" s="639"/>
    </row>
    <row r="13" spans="2:13" s="150" customFormat="1" ht="13.5" thickBot="1">
      <c r="B13" s="158" t="s">
        <v>469</v>
      </c>
      <c r="C13" s="159" t="s">
        <v>260</v>
      </c>
      <c r="D13" s="160" t="s">
        <v>261</v>
      </c>
      <c r="E13" s="160" t="s">
        <v>262</v>
      </c>
      <c r="F13" s="160" t="s">
        <v>263</v>
      </c>
      <c r="G13" s="161" t="s">
        <v>264</v>
      </c>
      <c r="H13" s="576" t="s">
        <v>471</v>
      </c>
      <c r="I13" s="162" t="s">
        <v>262</v>
      </c>
      <c r="J13" s="575" t="s">
        <v>474</v>
      </c>
      <c r="M13" s="639"/>
    </row>
    <row r="14" spans="2:13" ht="13.5" thickBot="1">
      <c r="B14" s="163" t="s">
        <v>265</v>
      </c>
      <c r="C14" s="164"/>
      <c r="D14" s="165"/>
      <c r="E14" s="166">
        <v>1</v>
      </c>
      <c r="F14" s="1080">
        <f>+Q47+Q48+Q57+Q58+Q67+Q68+Q88+Q89</f>
        <v>0</v>
      </c>
      <c r="G14" s="167">
        <f>+F14*E14</f>
        <v>0</v>
      </c>
      <c r="H14" s="635">
        <f>+$H$15*E14</f>
        <v>0</v>
      </c>
      <c r="I14" s="168">
        <v>4</v>
      </c>
      <c r="J14" s="636">
        <f>+H14*I14</f>
        <v>0</v>
      </c>
      <c r="M14" s="639"/>
    </row>
    <row r="15" spans="2:13" ht="13.5" thickBot="1">
      <c r="B15" s="170" t="s">
        <v>64</v>
      </c>
      <c r="C15" s="171">
        <v>0.25</v>
      </c>
      <c r="D15" s="172">
        <f>+$C$10*C15</f>
        <v>0</v>
      </c>
      <c r="E15" s="173"/>
      <c r="F15" s="174">
        <f>SUM(F14:F14)</f>
        <v>0</v>
      </c>
      <c r="G15" s="175">
        <f>SUM(G14:G14)</f>
        <v>0</v>
      </c>
      <c r="H15" s="1105">
        <f>IF(G15=0,,D15/G15)</f>
        <v>0</v>
      </c>
      <c r="I15" s="176"/>
      <c r="J15" s="1106"/>
      <c r="M15" s="639"/>
    </row>
    <row r="16" spans="6:13" ht="13.5" thickTop="1">
      <c r="F16" s="147"/>
      <c r="M16" s="639"/>
    </row>
    <row r="17" spans="6:13" ht="12.75">
      <c r="F17" s="147"/>
      <c r="M17" s="639"/>
    </row>
    <row r="18" spans="6:13" ht="13.5" thickBot="1">
      <c r="F18" s="147"/>
      <c r="L18" s="147"/>
      <c r="M18" s="639"/>
    </row>
    <row r="19" spans="2:13" ht="13.5" thickTop="1">
      <c r="B19" s="151" t="s">
        <v>256</v>
      </c>
      <c r="C19" s="152" t="s">
        <v>266</v>
      </c>
      <c r="D19" s="153" t="s">
        <v>64</v>
      </c>
      <c r="E19" s="153" t="s">
        <v>258</v>
      </c>
      <c r="F19" s="622" t="s">
        <v>267</v>
      </c>
      <c r="G19" s="154" t="s">
        <v>259</v>
      </c>
      <c r="H19" s="157" t="s">
        <v>470</v>
      </c>
      <c r="L19" s="147"/>
      <c r="M19" s="639"/>
    </row>
    <row r="20" spans="2:13" ht="13.5" thickBot="1">
      <c r="B20" s="158" t="s">
        <v>469</v>
      </c>
      <c r="C20" s="177" t="s">
        <v>268</v>
      </c>
      <c r="D20" s="160" t="s">
        <v>261</v>
      </c>
      <c r="E20" s="160" t="s">
        <v>262</v>
      </c>
      <c r="F20" s="623" t="s">
        <v>269</v>
      </c>
      <c r="G20" s="161" t="s">
        <v>270</v>
      </c>
      <c r="H20" s="575" t="s">
        <v>475</v>
      </c>
      <c r="L20" s="147"/>
      <c r="M20" s="639"/>
    </row>
    <row r="21" spans="2:13" ht="12.75">
      <c r="B21" s="163" t="s">
        <v>265</v>
      </c>
      <c r="C21" s="164"/>
      <c r="D21" s="165"/>
      <c r="E21" s="166"/>
      <c r="F21" s="178"/>
      <c r="G21" s="167"/>
      <c r="H21" s="169"/>
      <c r="L21" s="147"/>
      <c r="M21" s="639"/>
    </row>
    <row r="22" spans="2:13" ht="12.75">
      <c r="B22" s="179" t="s">
        <v>271</v>
      </c>
      <c r="C22" s="180"/>
      <c r="D22" s="181"/>
      <c r="E22" s="182">
        <v>2</v>
      </c>
      <c r="F22" s="1081">
        <f>+Q50+Q60+Q70+Q77+Q81+Q91</f>
        <v>0</v>
      </c>
      <c r="G22" s="183">
        <f>+F22*E22</f>
        <v>0</v>
      </c>
      <c r="H22" s="637">
        <f>+$H$24*E22</f>
        <v>0</v>
      </c>
      <c r="L22" s="147"/>
      <c r="M22" s="639"/>
    </row>
    <row r="23" spans="2:13" ht="13.5" thickBot="1">
      <c r="B23" s="184" t="s">
        <v>272</v>
      </c>
      <c r="C23" s="180"/>
      <c r="D23" s="181"/>
      <c r="E23" s="185">
        <v>1</v>
      </c>
      <c r="F23" s="1082">
        <f>+Q51+Q61+Q71+Q78+Q82+Q92</f>
        <v>0</v>
      </c>
      <c r="G23" s="186">
        <f>+F23*E23</f>
        <v>0</v>
      </c>
      <c r="H23" s="638">
        <f>+$H$24*E23</f>
        <v>0</v>
      </c>
      <c r="L23" s="147"/>
      <c r="M23" s="639"/>
    </row>
    <row r="24" spans="2:13" ht="13.5" thickBot="1">
      <c r="B24" s="170" t="s">
        <v>64</v>
      </c>
      <c r="C24" s="171">
        <v>0.65</v>
      </c>
      <c r="D24" s="172">
        <f>+$C$10*C24</f>
        <v>0</v>
      </c>
      <c r="E24" s="173"/>
      <c r="F24" s="174">
        <f>SUM(F22:F23)</f>
        <v>0</v>
      </c>
      <c r="G24" s="175">
        <f>SUM(G22:G23)</f>
        <v>0</v>
      </c>
      <c r="H24" s="1106">
        <f>IF(G24=0,,D24/G24)</f>
        <v>0</v>
      </c>
      <c r="L24" s="147"/>
      <c r="M24" s="639"/>
    </row>
    <row r="25" spans="6:13" ht="13.5" thickTop="1">
      <c r="F25" s="147"/>
      <c r="L25" s="147"/>
      <c r="M25" s="639"/>
    </row>
    <row r="26" spans="6:13" ht="12.75">
      <c r="F26" s="147">
        <f>+F24-F25</f>
        <v>0</v>
      </c>
      <c r="M26" s="639"/>
    </row>
    <row r="27" spans="6:13" ht="13.5" thickBot="1">
      <c r="F27" s="147"/>
      <c r="M27" s="639"/>
    </row>
    <row r="28" spans="2:13" ht="13.5" thickTop="1">
      <c r="B28" s="151" t="s">
        <v>256</v>
      </c>
      <c r="C28" s="152" t="s">
        <v>266</v>
      </c>
      <c r="D28" s="153" t="s">
        <v>64</v>
      </c>
      <c r="E28" s="153" t="s">
        <v>258</v>
      </c>
      <c r="F28" s="622" t="s">
        <v>273</v>
      </c>
      <c r="G28" s="154" t="s">
        <v>259</v>
      </c>
      <c r="H28" s="155" t="s">
        <v>470</v>
      </c>
      <c r="I28" s="156" t="s">
        <v>258</v>
      </c>
      <c r="J28" s="157" t="s">
        <v>470</v>
      </c>
      <c r="M28" s="639"/>
    </row>
    <row r="29" spans="2:13" ht="13.5" thickBot="1">
      <c r="B29" s="158" t="s">
        <v>469</v>
      </c>
      <c r="C29" s="177" t="s">
        <v>274</v>
      </c>
      <c r="D29" s="160" t="s">
        <v>261</v>
      </c>
      <c r="E29" s="160" t="s">
        <v>262</v>
      </c>
      <c r="F29" s="623" t="s">
        <v>275</v>
      </c>
      <c r="G29" s="161" t="s">
        <v>276</v>
      </c>
      <c r="H29" s="576" t="s">
        <v>472</v>
      </c>
      <c r="I29" s="162" t="s">
        <v>262</v>
      </c>
      <c r="J29" s="575" t="s">
        <v>473</v>
      </c>
      <c r="M29" s="639"/>
    </row>
    <row r="30" spans="2:10" ht="13.5" thickBot="1">
      <c r="B30" s="163" t="s">
        <v>265</v>
      </c>
      <c r="C30" s="164"/>
      <c r="D30" s="165"/>
      <c r="E30" s="166">
        <v>1</v>
      </c>
      <c r="F30" s="1080">
        <f>+Q53+Q54+Q63+Q64+Q73+Q74+Q84+Q85+Q94+Q95</f>
        <v>0</v>
      </c>
      <c r="G30" s="167">
        <f>+F30*E30</f>
        <v>0</v>
      </c>
      <c r="H30" s="635">
        <f>+$H$31*E30</f>
        <v>0</v>
      </c>
      <c r="I30" s="168">
        <v>2</v>
      </c>
      <c r="J30" s="636">
        <f>+H30*I30</f>
        <v>0</v>
      </c>
    </row>
    <row r="31" spans="2:10" ht="13.5" thickBot="1">
      <c r="B31" s="170" t="s">
        <v>64</v>
      </c>
      <c r="C31" s="171">
        <v>0.1</v>
      </c>
      <c r="D31" s="172">
        <f>+$C$10*C31</f>
        <v>0</v>
      </c>
      <c r="E31" s="173"/>
      <c r="F31" s="174">
        <f>SUM(F30:F30)</f>
        <v>0</v>
      </c>
      <c r="G31" s="175">
        <f>SUM(G30:G30)</f>
        <v>0</v>
      </c>
      <c r="H31" s="1105">
        <f>IF(G31=0,,D31/G31)</f>
        <v>0</v>
      </c>
      <c r="I31" s="187"/>
      <c r="J31" s="1106"/>
    </row>
    <row r="32" ht="13.5" thickTop="1"/>
    <row r="34" spans="5:10" ht="13.5" thickBot="1">
      <c r="E34" s="643"/>
      <c r="F34" s="643"/>
      <c r="G34" s="643"/>
      <c r="H34" s="643"/>
      <c r="I34" s="643"/>
      <c r="J34" s="643"/>
    </row>
    <row r="35" spans="2:10" ht="19.5" thickBot="1" thickTop="1">
      <c r="B35" s="188" t="s">
        <v>277</v>
      </c>
      <c r="C35" s="189">
        <f>C15+C24+C31</f>
        <v>1</v>
      </c>
      <c r="D35" s="190">
        <f>D15+D24+D31</f>
        <v>0</v>
      </c>
      <c r="E35" s="643"/>
      <c r="F35" s="643"/>
      <c r="G35" s="644"/>
      <c r="H35" s="645"/>
      <c r="I35" s="643"/>
      <c r="J35" s="643"/>
    </row>
    <row r="36" spans="5:10" ht="18.75" thickTop="1">
      <c r="E36" s="643"/>
      <c r="F36" s="643"/>
      <c r="G36" s="644"/>
      <c r="H36" s="645"/>
      <c r="I36" s="643"/>
      <c r="J36" s="643"/>
    </row>
    <row r="37" spans="5:12" ht="12.75">
      <c r="E37" s="643"/>
      <c r="F37" s="643"/>
      <c r="G37" s="646"/>
      <c r="H37" s="643"/>
      <c r="I37" s="647"/>
      <c r="J37" s="647"/>
      <c r="K37"/>
      <c r="L37"/>
    </row>
    <row r="38" spans="5:12" ht="12.75">
      <c r="E38" s="646"/>
      <c r="F38" s="643"/>
      <c r="G38" s="646"/>
      <c r="H38" s="643"/>
      <c r="I38" s="647"/>
      <c r="J38" s="647"/>
      <c r="K38"/>
      <c r="L38"/>
    </row>
    <row r="39" spans="2:51" ht="12.75">
      <c r="B39" s="1250" t="str">
        <f>+"ПЛАН ЕЕ БИЛАНСА У "&amp;'Poc. strana'!C19&amp;". ГОДИНИ"</f>
        <v>ПЛАН ЕЕ БИЛАНСА У 2023. ГОДИНИ</v>
      </c>
      <c r="C39" s="1250"/>
      <c r="D39" s="1250"/>
      <c r="E39" s="1250"/>
      <c r="F39" s="1250"/>
      <c r="G39" s="1250"/>
      <c r="H39" s="1250"/>
      <c r="I39" s="1250"/>
      <c r="J39" s="1250"/>
      <c r="K39" s="1250"/>
      <c r="L39" s="1250"/>
      <c r="M39" s="1250"/>
      <c r="N39" s="1250"/>
      <c r="O39" s="1250"/>
      <c r="P39" s="1250"/>
      <c r="Q39" s="1250"/>
      <c r="R39" s="496"/>
      <c r="S39" s="1247" t="str">
        <f>+"ПЛАНИРАНИ ПРИХОД У "&amp;'Poc. strana'!C19&amp;". ГОДИНИ"</f>
        <v>ПЛАНИРАНИ ПРИХОД У 2023. ГОДИНИ</v>
      </c>
      <c r="T39" s="1247"/>
      <c r="U39" s="1247"/>
      <c r="V39" s="1247"/>
      <c r="W39" s="1247"/>
      <c r="X39" s="1247"/>
      <c r="Y39" s="1247"/>
      <c r="Z39" s="1247"/>
      <c r="AA39" s="1247"/>
      <c r="AB39" s="1247"/>
      <c r="AC39" s="1247"/>
      <c r="AD39" s="1247"/>
      <c r="AE39" s="1247"/>
      <c r="AF39" s="1247"/>
      <c r="AG39" s="1247"/>
      <c r="AH39" s="1247"/>
      <c r="AJ39" s="1247" t="str">
        <f>+"ПРИХОД ПО ВАЖЕЋОЈ ТАРИФИ У "&amp;'Poc. strana'!C19&amp;". ГОДИНИ"</f>
        <v>ПРИХОД ПО ВАЖЕЋОЈ ТАРИФИ У 2023. ГОДИНИ</v>
      </c>
      <c r="AK39" s="1247"/>
      <c r="AL39" s="1247"/>
      <c r="AM39" s="1247"/>
      <c r="AN39" s="1247"/>
      <c r="AO39" s="1247"/>
      <c r="AP39" s="1247"/>
      <c r="AQ39" s="1247"/>
      <c r="AR39" s="1247"/>
      <c r="AS39" s="1247"/>
      <c r="AT39" s="1247"/>
      <c r="AU39" s="1247"/>
      <c r="AV39" s="1247"/>
      <c r="AW39" s="1247"/>
      <c r="AX39" s="1247"/>
      <c r="AY39" s="1247"/>
    </row>
    <row r="40" spans="2:51" ht="13.5">
      <c r="B40" s="500"/>
      <c r="C40" s="501"/>
      <c r="D40" s="501"/>
      <c r="E40" s="502"/>
      <c r="F40" s="502"/>
      <c r="G40" s="502"/>
      <c r="H40" s="502"/>
      <c r="I40" s="503"/>
      <c r="J40" s="503"/>
      <c r="K40" s="503"/>
      <c r="L40" s="503"/>
      <c r="M40" s="503"/>
      <c r="N40" s="503"/>
      <c r="O40" s="503"/>
      <c r="P40" s="503"/>
      <c r="Q40" s="503"/>
      <c r="R40" s="504"/>
      <c r="S40" s="497"/>
      <c r="T40" s="505"/>
      <c r="U40" s="499"/>
      <c r="V40" s="499"/>
      <c r="W40" s="499"/>
      <c r="X40" s="506"/>
      <c r="Y40" s="499"/>
      <c r="Z40" s="499"/>
      <c r="AA40" s="499"/>
      <c r="AB40" s="499"/>
      <c r="AC40" s="499"/>
      <c r="AD40" s="499"/>
      <c r="AE40" s="499"/>
      <c r="AF40" s="499"/>
      <c r="AG40" s="498"/>
      <c r="AH40" s="498"/>
      <c r="AJ40" s="497"/>
      <c r="AK40" s="505"/>
      <c r="AL40" s="499"/>
      <c r="AM40" s="499"/>
      <c r="AN40" s="499"/>
      <c r="AO40" s="506"/>
      <c r="AP40" s="499"/>
      <c r="AQ40" s="499"/>
      <c r="AR40" s="499"/>
      <c r="AS40" s="499"/>
      <c r="AT40" s="499"/>
      <c r="AU40" s="499"/>
      <c r="AV40" s="499"/>
      <c r="AW40" s="499"/>
      <c r="AX40" s="498"/>
      <c r="AY40" s="498"/>
    </row>
    <row r="41" spans="2:51" ht="14.25" thickBot="1">
      <c r="B41" s="1073"/>
      <c r="C41" s="503"/>
      <c r="D41" s="503"/>
      <c r="E41" s="1074"/>
      <c r="F41" s="503"/>
      <c r="G41" s="503"/>
      <c r="H41" s="503"/>
      <c r="I41" s="508"/>
      <c r="J41" s="503"/>
      <c r="K41" s="503"/>
      <c r="L41" s="503"/>
      <c r="M41" s="503"/>
      <c r="N41" s="508"/>
      <c r="O41" s="503"/>
      <c r="P41" s="503"/>
      <c r="Q41" s="503"/>
      <c r="R41" s="495"/>
      <c r="S41" s="497"/>
      <c r="T41" s="505"/>
      <c r="U41" s="499"/>
      <c r="V41" s="499"/>
      <c r="W41" s="499"/>
      <c r="X41" s="506"/>
      <c r="Y41" s="499"/>
      <c r="Z41" s="499"/>
      <c r="AA41" s="499"/>
      <c r="AB41" s="499"/>
      <c r="AC41" s="499"/>
      <c r="AD41" s="499"/>
      <c r="AE41" s="499"/>
      <c r="AF41" s="499"/>
      <c r="AG41" s="498"/>
      <c r="AH41" s="498"/>
      <c r="AJ41" s="497"/>
      <c r="AK41" s="505"/>
      <c r="AL41" s="499"/>
      <c r="AM41" s="499"/>
      <c r="AN41" s="499"/>
      <c r="AO41" s="506"/>
      <c r="AP41" s="499"/>
      <c r="AQ41" s="499"/>
      <c r="AR41" s="499"/>
      <c r="AS41" s="499"/>
      <c r="AT41" s="499"/>
      <c r="AU41" s="499"/>
      <c r="AV41" s="499"/>
      <c r="AW41" s="499"/>
      <c r="AX41" s="498"/>
      <c r="AY41" s="498"/>
    </row>
    <row r="42" spans="2:51" ht="13.5" customHeight="1" thickTop="1">
      <c r="B42" s="1214" t="s">
        <v>14</v>
      </c>
      <c r="C42" s="1216" t="s">
        <v>418</v>
      </c>
      <c r="D42" s="1218" t="s">
        <v>419</v>
      </c>
      <c r="E42" s="1220" t="s">
        <v>420</v>
      </c>
      <c r="F42" s="1220"/>
      <c r="G42" s="1220"/>
      <c r="H42" s="1220"/>
      <c r="I42" s="1220"/>
      <c r="J42" s="1220"/>
      <c r="K42" s="1220"/>
      <c r="L42" s="1220"/>
      <c r="M42" s="1220"/>
      <c r="N42" s="1220"/>
      <c r="O42" s="1220"/>
      <c r="P42" s="1220"/>
      <c r="Q42" s="1221"/>
      <c r="R42" s="509"/>
      <c r="S42" s="1222" t="s">
        <v>14</v>
      </c>
      <c r="T42" s="1209" t="s">
        <v>418</v>
      </c>
      <c r="U42" s="1069" t="s">
        <v>606</v>
      </c>
      <c r="V42" s="1211" t="s">
        <v>421</v>
      </c>
      <c r="W42" s="1212"/>
      <c r="X42" s="1212"/>
      <c r="Y42" s="1212"/>
      <c r="Z42" s="1212"/>
      <c r="AA42" s="1212"/>
      <c r="AB42" s="1212"/>
      <c r="AC42" s="1212"/>
      <c r="AD42" s="1212"/>
      <c r="AE42" s="1212"/>
      <c r="AF42" s="1212"/>
      <c r="AG42" s="1212"/>
      <c r="AH42" s="1213"/>
      <c r="AJ42" s="1222" t="s">
        <v>14</v>
      </c>
      <c r="AK42" s="1209" t="s">
        <v>418</v>
      </c>
      <c r="AL42" s="1071" t="s">
        <v>606</v>
      </c>
      <c r="AM42" s="1211" t="s">
        <v>421</v>
      </c>
      <c r="AN42" s="1212"/>
      <c r="AO42" s="1212"/>
      <c r="AP42" s="1212"/>
      <c r="AQ42" s="1212"/>
      <c r="AR42" s="1212"/>
      <c r="AS42" s="1212"/>
      <c r="AT42" s="1212"/>
      <c r="AU42" s="1212"/>
      <c r="AV42" s="1212"/>
      <c r="AW42" s="1212"/>
      <c r="AX42" s="1212"/>
      <c r="AY42" s="1213"/>
    </row>
    <row r="43" spans="2:51" ht="12.75">
      <c r="B43" s="1215"/>
      <c r="C43" s="1217"/>
      <c r="D43" s="1219"/>
      <c r="E43" s="1075" t="s">
        <v>19</v>
      </c>
      <c r="F43" s="1075" t="s">
        <v>20</v>
      </c>
      <c r="G43" s="1075" t="s">
        <v>21</v>
      </c>
      <c r="H43" s="1075" t="s">
        <v>165</v>
      </c>
      <c r="I43" s="1075" t="s">
        <v>166</v>
      </c>
      <c r="J43" s="1075" t="s">
        <v>167</v>
      </c>
      <c r="K43" s="1075" t="s">
        <v>168</v>
      </c>
      <c r="L43" s="1075" t="s">
        <v>169</v>
      </c>
      <c r="M43" s="1075" t="s">
        <v>170</v>
      </c>
      <c r="N43" s="1075" t="s">
        <v>171</v>
      </c>
      <c r="O43" s="1075" t="s">
        <v>178</v>
      </c>
      <c r="P43" s="1075" t="s">
        <v>179</v>
      </c>
      <c r="Q43" s="1076" t="s">
        <v>180</v>
      </c>
      <c r="R43" s="512"/>
      <c r="S43" s="1223"/>
      <c r="T43" s="1210"/>
      <c r="U43" s="957"/>
      <c r="V43" s="513" t="s">
        <v>19</v>
      </c>
      <c r="W43" s="513" t="s">
        <v>20</v>
      </c>
      <c r="X43" s="513" t="s">
        <v>20</v>
      </c>
      <c r="Y43" s="513" t="s">
        <v>165</v>
      </c>
      <c r="Z43" s="513" t="s">
        <v>166</v>
      </c>
      <c r="AA43" s="513" t="s">
        <v>167</v>
      </c>
      <c r="AB43" s="513" t="s">
        <v>168</v>
      </c>
      <c r="AC43" s="513" t="s">
        <v>169</v>
      </c>
      <c r="AD43" s="513" t="s">
        <v>170</v>
      </c>
      <c r="AE43" s="513" t="s">
        <v>171</v>
      </c>
      <c r="AF43" s="513" t="s">
        <v>178</v>
      </c>
      <c r="AG43" s="513" t="s">
        <v>179</v>
      </c>
      <c r="AH43" s="514" t="s">
        <v>180</v>
      </c>
      <c r="AJ43" s="1223"/>
      <c r="AK43" s="1210"/>
      <c r="AL43" s="957"/>
      <c r="AM43" s="513" t="s">
        <v>19</v>
      </c>
      <c r="AN43" s="513" t="s">
        <v>20</v>
      </c>
      <c r="AO43" s="513" t="s">
        <v>20</v>
      </c>
      <c r="AP43" s="513" t="s">
        <v>165</v>
      </c>
      <c r="AQ43" s="513" t="s">
        <v>166</v>
      </c>
      <c r="AR43" s="513" t="s">
        <v>167</v>
      </c>
      <c r="AS43" s="513" t="s">
        <v>168</v>
      </c>
      <c r="AT43" s="513" t="s">
        <v>169</v>
      </c>
      <c r="AU43" s="513" t="s">
        <v>170</v>
      </c>
      <c r="AV43" s="513" t="s">
        <v>171</v>
      </c>
      <c r="AW43" s="513" t="s">
        <v>178</v>
      </c>
      <c r="AX43" s="513" t="s">
        <v>179</v>
      </c>
      <c r="AY43" s="514" t="s">
        <v>180</v>
      </c>
    </row>
    <row r="44" spans="2:51" ht="12.75">
      <c r="B44" s="516"/>
      <c r="C44" s="1077" t="s">
        <v>434</v>
      </c>
      <c r="D44" s="534" t="s">
        <v>424</v>
      </c>
      <c r="E44" s="535">
        <f>+E49+E59+E69+E76+E80+E90</f>
        <v>0</v>
      </c>
      <c r="F44" s="535">
        <f aca="true" t="shared" si="0" ref="F44:P44">+F49+F59+F69+F76+F80+F90</f>
        <v>0</v>
      </c>
      <c r="G44" s="535">
        <f t="shared" si="0"/>
        <v>0</v>
      </c>
      <c r="H44" s="535">
        <f t="shared" si="0"/>
        <v>0</v>
      </c>
      <c r="I44" s="535">
        <f t="shared" si="0"/>
        <v>0</v>
      </c>
      <c r="J44" s="535">
        <f t="shared" si="0"/>
        <v>0</v>
      </c>
      <c r="K44" s="535">
        <f t="shared" si="0"/>
        <v>0</v>
      </c>
      <c r="L44" s="535">
        <f t="shared" si="0"/>
        <v>0</v>
      </c>
      <c r="M44" s="535">
        <f t="shared" si="0"/>
        <v>0</v>
      </c>
      <c r="N44" s="535">
        <f t="shared" si="0"/>
        <v>0</v>
      </c>
      <c r="O44" s="535">
        <f t="shared" si="0"/>
        <v>0</v>
      </c>
      <c r="P44" s="535">
        <f t="shared" si="0"/>
        <v>0</v>
      </c>
      <c r="Q44" s="536">
        <f>+Q49+Q59+Q69+Q76+Q80+Q90</f>
        <v>0</v>
      </c>
      <c r="R44" s="495"/>
      <c r="S44" s="516"/>
      <c r="T44" s="533" t="s">
        <v>434</v>
      </c>
      <c r="U44" s="958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23"/>
      <c r="AJ44" s="516"/>
      <c r="AK44" s="533" t="s">
        <v>434</v>
      </c>
      <c r="AL44" s="958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23"/>
    </row>
    <row r="45" spans="2:51" ht="12.75">
      <c r="B45" s="538"/>
      <c r="C45" s="539" t="s">
        <v>435</v>
      </c>
      <c r="D45" s="534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1"/>
      <c r="R45" s="495"/>
      <c r="S45" s="538"/>
      <c r="T45" s="539" t="s">
        <v>435</v>
      </c>
      <c r="U45" s="958"/>
      <c r="V45" s="542">
        <f>+V46+V49+V52</f>
        <v>0</v>
      </c>
      <c r="W45" s="542">
        <f>+W46+W49+W52</f>
        <v>0</v>
      </c>
      <c r="X45" s="542">
        <f>+X46+X49+X52</f>
        <v>0</v>
      </c>
      <c r="Y45" s="542">
        <f aca="true" t="shared" si="1" ref="Y45:AG45">+Y46+Y49+Y52</f>
        <v>0</v>
      </c>
      <c r="Z45" s="542">
        <f t="shared" si="1"/>
        <v>0</v>
      </c>
      <c r="AA45" s="542">
        <f t="shared" si="1"/>
        <v>0</v>
      </c>
      <c r="AB45" s="542">
        <f t="shared" si="1"/>
        <v>0</v>
      </c>
      <c r="AC45" s="542">
        <f t="shared" si="1"/>
        <v>0</v>
      </c>
      <c r="AD45" s="542">
        <f t="shared" si="1"/>
        <v>0</v>
      </c>
      <c r="AE45" s="542">
        <f t="shared" si="1"/>
        <v>0</v>
      </c>
      <c r="AF45" s="542">
        <f t="shared" si="1"/>
        <v>0</v>
      </c>
      <c r="AG45" s="542">
        <f t="shared" si="1"/>
        <v>0</v>
      </c>
      <c r="AH45" s="543">
        <f>SUM(V45:AG45)</f>
        <v>0</v>
      </c>
      <c r="AJ45" s="538"/>
      <c r="AK45" s="539" t="s">
        <v>435</v>
      </c>
      <c r="AL45" s="958"/>
      <c r="AM45" s="542">
        <f>+AM46+AM49+AM52</f>
        <v>0</v>
      </c>
      <c r="AN45" s="542">
        <f>+AN46+AN49+AN52</f>
        <v>0</v>
      </c>
      <c r="AO45" s="542">
        <f>+AO46+AO49+AO52</f>
        <v>0</v>
      </c>
      <c r="AP45" s="542">
        <f aca="true" t="shared" si="2" ref="AP45:AX45">+AP46+AP49+AP52</f>
        <v>0</v>
      </c>
      <c r="AQ45" s="542">
        <f t="shared" si="2"/>
        <v>0</v>
      </c>
      <c r="AR45" s="542">
        <f t="shared" si="2"/>
        <v>0</v>
      </c>
      <c r="AS45" s="542">
        <f t="shared" si="2"/>
        <v>0</v>
      </c>
      <c r="AT45" s="542">
        <f t="shared" si="2"/>
        <v>0</v>
      </c>
      <c r="AU45" s="542">
        <f t="shared" si="2"/>
        <v>0</v>
      </c>
      <c r="AV45" s="542">
        <f t="shared" si="2"/>
        <v>0</v>
      </c>
      <c r="AW45" s="542">
        <f t="shared" si="2"/>
        <v>0</v>
      </c>
      <c r="AX45" s="542">
        <f t="shared" si="2"/>
        <v>0</v>
      </c>
      <c r="AY45" s="543">
        <f>SUM(AM45:AX45)</f>
        <v>0</v>
      </c>
    </row>
    <row r="46" spans="2:51" ht="12.75">
      <c r="B46" s="914" t="s">
        <v>0</v>
      </c>
      <c r="C46" s="915" t="s">
        <v>436</v>
      </c>
      <c r="D46" s="889" t="s">
        <v>437</v>
      </c>
      <c r="E46" s="890">
        <f aca="true" t="shared" si="3" ref="E46:M46">+E47+E48</f>
        <v>0</v>
      </c>
      <c r="F46" s="890">
        <f t="shared" si="3"/>
        <v>0</v>
      </c>
      <c r="G46" s="890">
        <f t="shared" si="3"/>
        <v>0</v>
      </c>
      <c r="H46" s="890">
        <f t="shared" si="3"/>
        <v>0</v>
      </c>
      <c r="I46" s="890">
        <f t="shared" si="3"/>
        <v>0</v>
      </c>
      <c r="J46" s="890">
        <f t="shared" si="3"/>
        <v>0</v>
      </c>
      <c r="K46" s="890">
        <f t="shared" si="3"/>
        <v>0</v>
      </c>
      <c r="L46" s="890">
        <f t="shared" si="3"/>
        <v>0</v>
      </c>
      <c r="M46" s="890">
        <f t="shared" si="3"/>
        <v>0</v>
      </c>
      <c r="N46" s="890">
        <f>+N47+N48</f>
        <v>0</v>
      </c>
      <c r="O46" s="890">
        <f>+O47+O48</f>
        <v>0</v>
      </c>
      <c r="P46" s="890">
        <f>+P47+P48</f>
        <v>0</v>
      </c>
      <c r="Q46" s="891">
        <f aca="true" t="shared" si="4" ref="Q46:Q54">SUM(E46:P46)</f>
        <v>0</v>
      </c>
      <c r="R46" s="504"/>
      <c r="S46" s="914" t="s">
        <v>0</v>
      </c>
      <c r="T46" s="915" t="s">
        <v>436</v>
      </c>
      <c r="U46" s="1289"/>
      <c r="V46" s="522">
        <f>SUM(V47:V48)</f>
        <v>0</v>
      </c>
      <c r="W46" s="522">
        <f>SUM(W47:W48)</f>
        <v>0</v>
      </c>
      <c r="X46" s="522">
        <f>SUM(X47:X48)</f>
        <v>0</v>
      </c>
      <c r="Y46" s="522">
        <f aca="true" t="shared" si="5" ref="Y46:AG46">SUM(Y47:Y48)</f>
        <v>0</v>
      </c>
      <c r="Z46" s="522">
        <f t="shared" si="5"/>
        <v>0</v>
      </c>
      <c r="AA46" s="522">
        <f t="shared" si="5"/>
        <v>0</v>
      </c>
      <c r="AB46" s="522">
        <f t="shared" si="5"/>
        <v>0</v>
      </c>
      <c r="AC46" s="522">
        <f t="shared" si="5"/>
        <v>0</v>
      </c>
      <c r="AD46" s="522">
        <f t="shared" si="5"/>
        <v>0</v>
      </c>
      <c r="AE46" s="522">
        <f t="shared" si="5"/>
        <v>0</v>
      </c>
      <c r="AF46" s="522">
        <f t="shared" si="5"/>
        <v>0</v>
      </c>
      <c r="AG46" s="522">
        <f t="shared" si="5"/>
        <v>0</v>
      </c>
      <c r="AH46" s="523">
        <f>SUM(V46:AG46)</f>
        <v>0</v>
      </c>
      <c r="AJ46" s="914" t="s">
        <v>0</v>
      </c>
      <c r="AK46" s="915" t="s">
        <v>436</v>
      </c>
      <c r="AL46" s="961"/>
      <c r="AM46" s="522">
        <f>SUM(AM47:AM48)</f>
        <v>0</v>
      </c>
      <c r="AN46" s="522">
        <f>SUM(AN47:AN48)</f>
        <v>0</v>
      </c>
      <c r="AO46" s="522">
        <f>SUM(AO47:AO48)</f>
        <v>0</v>
      </c>
      <c r="AP46" s="522">
        <f aca="true" t="shared" si="6" ref="AP46:AX46">SUM(AP47:AP48)</f>
        <v>0</v>
      </c>
      <c r="AQ46" s="522">
        <f t="shared" si="6"/>
        <v>0</v>
      </c>
      <c r="AR46" s="522">
        <f t="shared" si="6"/>
        <v>0</v>
      </c>
      <c r="AS46" s="522">
        <f t="shared" si="6"/>
        <v>0</v>
      </c>
      <c r="AT46" s="522">
        <f t="shared" si="6"/>
        <v>0</v>
      </c>
      <c r="AU46" s="522">
        <f t="shared" si="6"/>
        <v>0</v>
      </c>
      <c r="AV46" s="522">
        <f t="shared" si="6"/>
        <v>0</v>
      </c>
      <c r="AW46" s="522">
        <f t="shared" si="6"/>
        <v>0</v>
      </c>
      <c r="AX46" s="522">
        <f t="shared" si="6"/>
        <v>0</v>
      </c>
      <c r="AY46" s="523">
        <f>SUM(AM46:AX46)</f>
        <v>0</v>
      </c>
    </row>
    <row r="47" spans="2:51" ht="12.75">
      <c r="B47" s="916" t="s">
        <v>46</v>
      </c>
      <c r="C47" s="917" t="s">
        <v>438</v>
      </c>
      <c r="D47" s="564" t="s">
        <v>437</v>
      </c>
      <c r="E47" s="893"/>
      <c r="F47" s="893"/>
      <c r="G47" s="893"/>
      <c r="H47" s="893"/>
      <c r="I47" s="893"/>
      <c r="J47" s="893"/>
      <c r="K47" s="893"/>
      <c r="L47" s="893"/>
      <c r="M47" s="893"/>
      <c r="N47" s="893"/>
      <c r="O47" s="893"/>
      <c r="P47" s="893"/>
      <c r="Q47" s="894">
        <f t="shared" si="4"/>
        <v>0</v>
      </c>
      <c r="R47" s="495"/>
      <c r="S47" s="916" t="s">
        <v>46</v>
      </c>
      <c r="T47" s="917" t="s">
        <v>438</v>
      </c>
      <c r="U47" s="1290">
        <f>+$H$14</f>
        <v>0</v>
      </c>
      <c r="V47" s="520">
        <f aca="true" t="shared" si="7" ref="V47:AG48">+E47*$U47</f>
        <v>0</v>
      </c>
      <c r="W47" s="520">
        <f t="shared" si="7"/>
        <v>0</v>
      </c>
      <c r="X47" s="520">
        <f t="shared" si="7"/>
        <v>0</v>
      </c>
      <c r="Y47" s="520">
        <f t="shared" si="7"/>
        <v>0</v>
      </c>
      <c r="Z47" s="520">
        <f t="shared" si="7"/>
        <v>0</v>
      </c>
      <c r="AA47" s="520">
        <f t="shared" si="7"/>
        <v>0</v>
      </c>
      <c r="AB47" s="520">
        <f t="shared" si="7"/>
        <v>0</v>
      </c>
      <c r="AC47" s="520">
        <f t="shared" si="7"/>
        <v>0</v>
      </c>
      <c r="AD47" s="520">
        <f t="shared" si="7"/>
        <v>0</v>
      </c>
      <c r="AE47" s="520">
        <f t="shared" si="7"/>
        <v>0</v>
      </c>
      <c r="AF47" s="520">
        <f t="shared" si="7"/>
        <v>0</v>
      </c>
      <c r="AG47" s="520">
        <f t="shared" si="7"/>
        <v>0</v>
      </c>
      <c r="AH47" s="523">
        <f>SUM(V47:AG47)</f>
        <v>0</v>
      </c>
      <c r="AJ47" s="916" t="s">
        <v>46</v>
      </c>
      <c r="AK47" s="917" t="s">
        <v>438</v>
      </c>
      <c r="AL47" s="544"/>
      <c r="AM47" s="520">
        <f>+E47*$AL47</f>
        <v>0</v>
      </c>
      <c r="AN47" s="520">
        <f aca="true" t="shared" si="8" ref="AN47:AX47">+F47*$AL47</f>
        <v>0</v>
      </c>
      <c r="AO47" s="520">
        <f t="shared" si="8"/>
        <v>0</v>
      </c>
      <c r="AP47" s="520">
        <f t="shared" si="8"/>
        <v>0</v>
      </c>
      <c r="AQ47" s="520">
        <f t="shared" si="8"/>
        <v>0</v>
      </c>
      <c r="AR47" s="520">
        <f t="shared" si="8"/>
        <v>0</v>
      </c>
      <c r="AS47" s="520">
        <f t="shared" si="8"/>
        <v>0</v>
      </c>
      <c r="AT47" s="520">
        <f t="shared" si="8"/>
        <v>0</v>
      </c>
      <c r="AU47" s="520">
        <f t="shared" si="8"/>
        <v>0</v>
      </c>
      <c r="AV47" s="520">
        <f t="shared" si="8"/>
        <v>0</v>
      </c>
      <c r="AW47" s="520">
        <f t="shared" si="8"/>
        <v>0</v>
      </c>
      <c r="AX47" s="520">
        <f t="shared" si="8"/>
        <v>0</v>
      </c>
      <c r="AY47" s="523">
        <f>SUM(AM47:AX47)</f>
        <v>0</v>
      </c>
    </row>
    <row r="48" spans="2:51" ht="12.75">
      <c r="B48" s="916" t="s">
        <v>47</v>
      </c>
      <c r="C48" s="917" t="s">
        <v>439</v>
      </c>
      <c r="D48" s="564" t="s">
        <v>437</v>
      </c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4">
        <f t="shared" si="4"/>
        <v>0</v>
      </c>
      <c r="R48" s="495"/>
      <c r="S48" s="916" t="s">
        <v>47</v>
      </c>
      <c r="T48" s="917" t="s">
        <v>439</v>
      </c>
      <c r="U48" s="1290">
        <f>+$J$14</f>
        <v>0</v>
      </c>
      <c r="V48" s="520">
        <f t="shared" si="7"/>
        <v>0</v>
      </c>
      <c r="W48" s="520">
        <f t="shared" si="7"/>
        <v>0</v>
      </c>
      <c r="X48" s="520">
        <f t="shared" si="7"/>
        <v>0</v>
      </c>
      <c r="Y48" s="520">
        <f t="shared" si="7"/>
        <v>0</v>
      </c>
      <c r="Z48" s="520">
        <f t="shared" si="7"/>
        <v>0</v>
      </c>
      <c r="AA48" s="520">
        <f t="shared" si="7"/>
        <v>0</v>
      </c>
      <c r="AB48" s="520">
        <f t="shared" si="7"/>
        <v>0</v>
      </c>
      <c r="AC48" s="520">
        <f t="shared" si="7"/>
        <v>0</v>
      </c>
      <c r="AD48" s="520">
        <f t="shared" si="7"/>
        <v>0</v>
      </c>
      <c r="AE48" s="520">
        <f t="shared" si="7"/>
        <v>0</v>
      </c>
      <c r="AF48" s="520">
        <f t="shared" si="7"/>
        <v>0</v>
      </c>
      <c r="AG48" s="520">
        <f t="shared" si="7"/>
        <v>0</v>
      </c>
      <c r="AH48" s="523">
        <f aca="true" t="shared" si="9" ref="AH48:AH75">SUM(V48:AG48)</f>
        <v>0</v>
      </c>
      <c r="AJ48" s="916" t="s">
        <v>47</v>
      </c>
      <c r="AK48" s="917" t="s">
        <v>439</v>
      </c>
      <c r="AL48" s="544"/>
      <c r="AM48" s="520">
        <f>+E48*$AL48</f>
        <v>0</v>
      </c>
      <c r="AN48" s="520">
        <f aca="true" t="shared" si="10" ref="AN48:AX48">+F48*$AL48</f>
        <v>0</v>
      </c>
      <c r="AO48" s="520">
        <f t="shared" si="10"/>
        <v>0</v>
      </c>
      <c r="AP48" s="520">
        <f t="shared" si="10"/>
        <v>0</v>
      </c>
      <c r="AQ48" s="520">
        <f t="shared" si="10"/>
        <v>0</v>
      </c>
      <c r="AR48" s="520">
        <f t="shared" si="10"/>
        <v>0</v>
      </c>
      <c r="AS48" s="520">
        <f t="shared" si="10"/>
        <v>0</v>
      </c>
      <c r="AT48" s="520">
        <f t="shared" si="10"/>
        <v>0</v>
      </c>
      <c r="AU48" s="520">
        <f t="shared" si="10"/>
        <v>0</v>
      </c>
      <c r="AV48" s="520">
        <f t="shared" si="10"/>
        <v>0</v>
      </c>
      <c r="AW48" s="520">
        <f t="shared" si="10"/>
        <v>0</v>
      </c>
      <c r="AX48" s="520">
        <f t="shared" si="10"/>
        <v>0</v>
      </c>
      <c r="AY48" s="523">
        <f aca="true" t="shared" si="11" ref="AY48:AY75">SUM(AM48:AX48)</f>
        <v>0</v>
      </c>
    </row>
    <row r="49" spans="2:51" ht="12.75">
      <c r="B49" s="916" t="s">
        <v>1</v>
      </c>
      <c r="C49" s="917" t="s">
        <v>440</v>
      </c>
      <c r="D49" s="564" t="s">
        <v>424</v>
      </c>
      <c r="E49" s="918">
        <f aca="true" t="shared" si="12" ref="E49:M49">E50+E51</f>
        <v>0</v>
      </c>
      <c r="F49" s="918">
        <f t="shared" si="12"/>
        <v>0</v>
      </c>
      <c r="G49" s="918">
        <f t="shared" si="12"/>
        <v>0</v>
      </c>
      <c r="H49" s="918">
        <f t="shared" si="12"/>
        <v>0</v>
      </c>
      <c r="I49" s="918">
        <f t="shared" si="12"/>
        <v>0</v>
      </c>
      <c r="J49" s="918">
        <f t="shared" si="12"/>
        <v>0</v>
      </c>
      <c r="K49" s="918">
        <f t="shared" si="12"/>
        <v>0</v>
      </c>
      <c r="L49" s="918">
        <f t="shared" si="12"/>
        <v>0</v>
      </c>
      <c r="M49" s="918">
        <f t="shared" si="12"/>
        <v>0</v>
      </c>
      <c r="N49" s="918">
        <f>N50+N51</f>
        <v>0</v>
      </c>
      <c r="O49" s="918">
        <f>O50+O51</f>
        <v>0</v>
      </c>
      <c r="P49" s="918">
        <f>P50+P51</f>
        <v>0</v>
      </c>
      <c r="Q49" s="894">
        <f t="shared" si="4"/>
        <v>0</v>
      </c>
      <c r="R49" s="504"/>
      <c r="S49" s="916" t="s">
        <v>1</v>
      </c>
      <c r="T49" s="917" t="s">
        <v>440</v>
      </c>
      <c r="U49" s="1290"/>
      <c r="V49" s="520">
        <f>+V50+V51</f>
        <v>0</v>
      </c>
      <c r="W49" s="520">
        <f>+W50+W51</f>
        <v>0</v>
      </c>
      <c r="X49" s="520">
        <f>+X50+X51</f>
        <v>0</v>
      </c>
      <c r="Y49" s="520">
        <f aca="true" t="shared" si="13" ref="Y49:AG49">+Y50+Y51</f>
        <v>0</v>
      </c>
      <c r="Z49" s="520">
        <f t="shared" si="13"/>
        <v>0</v>
      </c>
      <c r="AA49" s="520">
        <f t="shared" si="13"/>
        <v>0</v>
      </c>
      <c r="AB49" s="520">
        <f t="shared" si="13"/>
        <v>0</v>
      </c>
      <c r="AC49" s="520">
        <f t="shared" si="13"/>
        <v>0</v>
      </c>
      <c r="AD49" s="520">
        <f t="shared" si="13"/>
        <v>0</v>
      </c>
      <c r="AE49" s="520">
        <f t="shared" si="13"/>
        <v>0</v>
      </c>
      <c r="AF49" s="520">
        <f t="shared" si="13"/>
        <v>0</v>
      </c>
      <c r="AG49" s="520">
        <f t="shared" si="13"/>
        <v>0</v>
      </c>
      <c r="AH49" s="523">
        <f t="shared" si="9"/>
        <v>0</v>
      </c>
      <c r="AJ49" s="916" t="s">
        <v>1</v>
      </c>
      <c r="AK49" s="917" t="s">
        <v>440</v>
      </c>
      <c r="AL49" s="962"/>
      <c r="AM49" s="520">
        <f>+AM50+AM51</f>
        <v>0</v>
      </c>
      <c r="AN49" s="520">
        <f>+AN50+AN51</f>
        <v>0</v>
      </c>
      <c r="AO49" s="520">
        <f>+AO50+AO51</f>
        <v>0</v>
      </c>
      <c r="AP49" s="520">
        <f aca="true" t="shared" si="14" ref="AP49:AX49">+AP50+AP51</f>
        <v>0</v>
      </c>
      <c r="AQ49" s="520">
        <f t="shared" si="14"/>
        <v>0</v>
      </c>
      <c r="AR49" s="520">
        <f t="shared" si="14"/>
        <v>0</v>
      </c>
      <c r="AS49" s="520">
        <f t="shared" si="14"/>
        <v>0</v>
      </c>
      <c r="AT49" s="520">
        <f t="shared" si="14"/>
        <v>0</v>
      </c>
      <c r="AU49" s="520">
        <f t="shared" si="14"/>
        <v>0</v>
      </c>
      <c r="AV49" s="520">
        <f t="shared" si="14"/>
        <v>0</v>
      </c>
      <c r="AW49" s="520">
        <f t="shared" si="14"/>
        <v>0</v>
      </c>
      <c r="AX49" s="520">
        <f t="shared" si="14"/>
        <v>0</v>
      </c>
      <c r="AY49" s="523">
        <f t="shared" si="11"/>
        <v>0</v>
      </c>
    </row>
    <row r="50" spans="2:51" ht="12.75">
      <c r="B50" s="916" t="s">
        <v>49</v>
      </c>
      <c r="C50" s="919" t="s">
        <v>441</v>
      </c>
      <c r="D50" s="564" t="s">
        <v>424</v>
      </c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893"/>
      <c r="P50" s="893"/>
      <c r="Q50" s="894">
        <f t="shared" si="4"/>
        <v>0</v>
      </c>
      <c r="R50" s="495"/>
      <c r="S50" s="916" t="s">
        <v>49</v>
      </c>
      <c r="T50" s="919" t="s">
        <v>441</v>
      </c>
      <c r="U50" s="1290">
        <f>+$H$22</f>
        <v>0</v>
      </c>
      <c r="V50" s="520">
        <f aca="true" t="shared" si="15" ref="V50:AG51">+E50*$U50</f>
        <v>0</v>
      </c>
      <c r="W50" s="520">
        <f t="shared" si="15"/>
        <v>0</v>
      </c>
      <c r="X50" s="520">
        <f t="shared" si="15"/>
        <v>0</v>
      </c>
      <c r="Y50" s="520">
        <f t="shared" si="15"/>
        <v>0</v>
      </c>
      <c r="Z50" s="520">
        <f t="shared" si="15"/>
        <v>0</v>
      </c>
      <c r="AA50" s="520">
        <f t="shared" si="15"/>
        <v>0</v>
      </c>
      <c r="AB50" s="520">
        <f t="shared" si="15"/>
        <v>0</v>
      </c>
      <c r="AC50" s="520">
        <f t="shared" si="15"/>
        <v>0</v>
      </c>
      <c r="AD50" s="520">
        <f t="shared" si="15"/>
        <v>0</v>
      </c>
      <c r="AE50" s="520">
        <f t="shared" si="15"/>
        <v>0</v>
      </c>
      <c r="AF50" s="520">
        <f t="shared" si="15"/>
        <v>0</v>
      </c>
      <c r="AG50" s="520">
        <f t="shared" si="15"/>
        <v>0</v>
      </c>
      <c r="AH50" s="523">
        <f t="shared" si="9"/>
        <v>0</v>
      </c>
      <c r="AJ50" s="916" t="s">
        <v>49</v>
      </c>
      <c r="AK50" s="919" t="s">
        <v>441</v>
      </c>
      <c r="AL50" s="544"/>
      <c r="AM50" s="520">
        <f aca="true" t="shared" si="16" ref="AM50:AX51">+E50*$AL50</f>
        <v>0</v>
      </c>
      <c r="AN50" s="520">
        <f t="shared" si="16"/>
        <v>0</v>
      </c>
      <c r="AO50" s="520">
        <f t="shared" si="16"/>
        <v>0</v>
      </c>
      <c r="AP50" s="520">
        <f t="shared" si="16"/>
        <v>0</v>
      </c>
      <c r="AQ50" s="520">
        <f t="shared" si="16"/>
        <v>0</v>
      </c>
      <c r="AR50" s="520">
        <f t="shared" si="16"/>
        <v>0</v>
      </c>
      <c r="AS50" s="520">
        <f t="shared" si="16"/>
        <v>0</v>
      </c>
      <c r="AT50" s="520">
        <f t="shared" si="16"/>
        <v>0</v>
      </c>
      <c r="AU50" s="520">
        <f t="shared" si="16"/>
        <v>0</v>
      </c>
      <c r="AV50" s="520">
        <f t="shared" si="16"/>
        <v>0</v>
      </c>
      <c r="AW50" s="520">
        <f t="shared" si="16"/>
        <v>0</v>
      </c>
      <c r="AX50" s="520">
        <f t="shared" si="16"/>
        <v>0</v>
      </c>
      <c r="AY50" s="523">
        <f t="shared" si="11"/>
        <v>0</v>
      </c>
    </row>
    <row r="51" spans="2:51" ht="12.75">
      <c r="B51" s="916" t="s">
        <v>50</v>
      </c>
      <c r="C51" s="919" t="s">
        <v>442</v>
      </c>
      <c r="D51" s="564" t="s">
        <v>424</v>
      </c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4">
        <f t="shared" si="4"/>
        <v>0</v>
      </c>
      <c r="R51" s="495"/>
      <c r="S51" s="916" t="s">
        <v>50</v>
      </c>
      <c r="T51" s="919" t="s">
        <v>442</v>
      </c>
      <c r="U51" s="1290">
        <f>+$H$23</f>
        <v>0</v>
      </c>
      <c r="V51" s="520">
        <f t="shared" si="15"/>
        <v>0</v>
      </c>
      <c r="W51" s="520">
        <f t="shared" si="15"/>
        <v>0</v>
      </c>
      <c r="X51" s="520">
        <f t="shared" si="15"/>
        <v>0</v>
      </c>
      <c r="Y51" s="520">
        <f t="shared" si="15"/>
        <v>0</v>
      </c>
      <c r="Z51" s="520">
        <f t="shared" si="15"/>
        <v>0</v>
      </c>
      <c r="AA51" s="520">
        <f t="shared" si="15"/>
        <v>0</v>
      </c>
      <c r="AB51" s="520">
        <f t="shared" si="15"/>
        <v>0</v>
      </c>
      <c r="AC51" s="520">
        <f t="shared" si="15"/>
        <v>0</v>
      </c>
      <c r="AD51" s="520">
        <f t="shared" si="15"/>
        <v>0</v>
      </c>
      <c r="AE51" s="520">
        <f t="shared" si="15"/>
        <v>0</v>
      </c>
      <c r="AF51" s="520">
        <f t="shared" si="15"/>
        <v>0</v>
      </c>
      <c r="AG51" s="520">
        <f t="shared" si="15"/>
        <v>0</v>
      </c>
      <c r="AH51" s="523">
        <f t="shared" si="9"/>
        <v>0</v>
      </c>
      <c r="AJ51" s="916" t="s">
        <v>50</v>
      </c>
      <c r="AK51" s="919" t="s">
        <v>442</v>
      </c>
      <c r="AL51" s="544"/>
      <c r="AM51" s="520">
        <f t="shared" si="16"/>
        <v>0</v>
      </c>
      <c r="AN51" s="520">
        <f t="shared" si="16"/>
        <v>0</v>
      </c>
      <c r="AO51" s="520">
        <f t="shared" si="16"/>
        <v>0</v>
      </c>
      <c r="AP51" s="520">
        <f t="shared" si="16"/>
        <v>0</v>
      </c>
      <c r="AQ51" s="520">
        <f t="shared" si="16"/>
        <v>0</v>
      </c>
      <c r="AR51" s="520">
        <f t="shared" si="16"/>
        <v>0</v>
      </c>
      <c r="AS51" s="520">
        <f t="shared" si="16"/>
        <v>0</v>
      </c>
      <c r="AT51" s="520">
        <f t="shared" si="16"/>
        <v>0</v>
      </c>
      <c r="AU51" s="520">
        <f t="shared" si="16"/>
        <v>0</v>
      </c>
      <c r="AV51" s="520">
        <f t="shared" si="16"/>
        <v>0</v>
      </c>
      <c r="AW51" s="520">
        <f t="shared" si="16"/>
        <v>0</v>
      </c>
      <c r="AX51" s="520">
        <f t="shared" si="16"/>
        <v>0</v>
      </c>
      <c r="AY51" s="523">
        <f t="shared" si="11"/>
        <v>0</v>
      </c>
    </row>
    <row r="52" spans="2:51" ht="12.75">
      <c r="B52" s="1068" t="s">
        <v>2</v>
      </c>
      <c r="C52" s="920" t="s">
        <v>443</v>
      </c>
      <c r="D52" s="921" t="s">
        <v>444</v>
      </c>
      <c r="E52" s="918">
        <f aca="true" t="shared" si="17" ref="E52:M52">E53+E54</f>
        <v>0</v>
      </c>
      <c r="F52" s="918">
        <f t="shared" si="17"/>
        <v>0</v>
      </c>
      <c r="G52" s="918">
        <f t="shared" si="17"/>
        <v>0</v>
      </c>
      <c r="H52" s="918">
        <f t="shared" si="17"/>
        <v>0</v>
      </c>
      <c r="I52" s="918">
        <f t="shared" si="17"/>
        <v>0</v>
      </c>
      <c r="J52" s="918">
        <f t="shared" si="17"/>
        <v>0</v>
      </c>
      <c r="K52" s="918">
        <f t="shared" si="17"/>
        <v>0</v>
      </c>
      <c r="L52" s="918">
        <f t="shared" si="17"/>
        <v>0</v>
      </c>
      <c r="M52" s="918">
        <f t="shared" si="17"/>
        <v>0</v>
      </c>
      <c r="N52" s="918">
        <f>N53+N54</f>
        <v>0</v>
      </c>
      <c r="O52" s="918">
        <f>O53+O54</f>
        <v>0</v>
      </c>
      <c r="P52" s="918">
        <f>P53+P54</f>
        <v>0</v>
      </c>
      <c r="Q52" s="922">
        <f t="shared" si="4"/>
        <v>0</v>
      </c>
      <c r="R52" s="495"/>
      <c r="S52" s="1068" t="s">
        <v>2</v>
      </c>
      <c r="T52" s="920" t="s">
        <v>443</v>
      </c>
      <c r="U52" s="1290"/>
      <c r="V52" s="537">
        <f>+V53+V54</f>
        <v>0</v>
      </c>
      <c r="W52" s="537">
        <f>+W53+W54</f>
        <v>0</v>
      </c>
      <c r="X52" s="537">
        <f>+X53+X54</f>
        <v>0</v>
      </c>
      <c r="Y52" s="537">
        <f aca="true" t="shared" si="18" ref="Y52:AG52">+Y53+Y54</f>
        <v>0</v>
      </c>
      <c r="Z52" s="537">
        <f t="shared" si="18"/>
        <v>0</v>
      </c>
      <c r="AA52" s="537">
        <f t="shared" si="18"/>
        <v>0</v>
      </c>
      <c r="AB52" s="537">
        <f t="shared" si="18"/>
        <v>0</v>
      </c>
      <c r="AC52" s="537">
        <f t="shared" si="18"/>
        <v>0</v>
      </c>
      <c r="AD52" s="537">
        <f t="shared" si="18"/>
        <v>0</v>
      </c>
      <c r="AE52" s="537">
        <f t="shared" si="18"/>
        <v>0</v>
      </c>
      <c r="AF52" s="537">
        <f t="shared" si="18"/>
        <v>0</v>
      </c>
      <c r="AG52" s="537">
        <f t="shared" si="18"/>
        <v>0</v>
      </c>
      <c r="AH52" s="523">
        <f t="shared" si="9"/>
        <v>0</v>
      </c>
      <c r="AJ52" s="1070" t="s">
        <v>2</v>
      </c>
      <c r="AK52" s="920" t="s">
        <v>443</v>
      </c>
      <c r="AL52" s="962"/>
      <c r="AM52" s="537">
        <f>+AM53+AM54</f>
        <v>0</v>
      </c>
      <c r="AN52" s="537">
        <f>+AN53+AN54</f>
        <v>0</v>
      </c>
      <c r="AO52" s="537">
        <f>+AO53+AO54</f>
        <v>0</v>
      </c>
      <c r="AP52" s="537">
        <f aca="true" t="shared" si="19" ref="AP52:AX52">+AP53+AP54</f>
        <v>0</v>
      </c>
      <c r="AQ52" s="537">
        <f t="shared" si="19"/>
        <v>0</v>
      </c>
      <c r="AR52" s="537">
        <f t="shared" si="19"/>
        <v>0</v>
      </c>
      <c r="AS52" s="537">
        <f t="shared" si="19"/>
        <v>0</v>
      </c>
      <c r="AT52" s="537">
        <f t="shared" si="19"/>
        <v>0</v>
      </c>
      <c r="AU52" s="537">
        <f t="shared" si="19"/>
        <v>0</v>
      </c>
      <c r="AV52" s="537">
        <f t="shared" si="19"/>
        <v>0</v>
      </c>
      <c r="AW52" s="537">
        <f t="shared" si="19"/>
        <v>0</v>
      </c>
      <c r="AX52" s="537">
        <f t="shared" si="19"/>
        <v>0</v>
      </c>
      <c r="AY52" s="523">
        <f t="shared" si="11"/>
        <v>0</v>
      </c>
    </row>
    <row r="53" spans="2:51" ht="12.75">
      <c r="B53" s="916" t="s">
        <v>53</v>
      </c>
      <c r="C53" s="923" t="s">
        <v>729</v>
      </c>
      <c r="D53" s="921" t="s">
        <v>444</v>
      </c>
      <c r="E53" s="893"/>
      <c r="F53" s="893"/>
      <c r="G53" s="893"/>
      <c r="H53" s="893"/>
      <c r="I53" s="893"/>
      <c r="J53" s="893"/>
      <c r="K53" s="893"/>
      <c r="L53" s="893"/>
      <c r="M53" s="893"/>
      <c r="N53" s="893"/>
      <c r="O53" s="893"/>
      <c r="P53" s="893"/>
      <c r="Q53" s="894">
        <f t="shared" si="4"/>
        <v>0</v>
      </c>
      <c r="R53" s="495"/>
      <c r="S53" s="916" t="s">
        <v>53</v>
      </c>
      <c r="T53" s="923" t="s">
        <v>729</v>
      </c>
      <c r="U53" s="1290">
        <f>+$H$30</f>
        <v>0</v>
      </c>
      <c r="V53" s="520">
        <f aca="true" t="shared" si="20" ref="V53:AG54">+E53*$U53</f>
        <v>0</v>
      </c>
      <c r="W53" s="520">
        <f t="shared" si="20"/>
        <v>0</v>
      </c>
      <c r="X53" s="520">
        <f t="shared" si="20"/>
        <v>0</v>
      </c>
      <c r="Y53" s="520">
        <f t="shared" si="20"/>
        <v>0</v>
      </c>
      <c r="Z53" s="520">
        <f t="shared" si="20"/>
        <v>0</v>
      </c>
      <c r="AA53" s="520">
        <f t="shared" si="20"/>
        <v>0</v>
      </c>
      <c r="AB53" s="520">
        <f t="shared" si="20"/>
        <v>0</v>
      </c>
      <c r="AC53" s="520">
        <f t="shared" si="20"/>
        <v>0</v>
      </c>
      <c r="AD53" s="520">
        <f t="shared" si="20"/>
        <v>0</v>
      </c>
      <c r="AE53" s="520">
        <f t="shared" si="20"/>
        <v>0</v>
      </c>
      <c r="AF53" s="520">
        <f t="shared" si="20"/>
        <v>0</v>
      </c>
      <c r="AG53" s="520">
        <f t="shared" si="20"/>
        <v>0</v>
      </c>
      <c r="AH53" s="523">
        <f t="shared" si="9"/>
        <v>0</v>
      </c>
      <c r="AJ53" s="916" t="s">
        <v>53</v>
      </c>
      <c r="AK53" s="923" t="s">
        <v>729</v>
      </c>
      <c r="AL53" s="544"/>
      <c r="AM53" s="520">
        <f aca="true" t="shared" si="21" ref="AM53:AX54">+E53*$AL53</f>
        <v>0</v>
      </c>
      <c r="AN53" s="520">
        <f t="shared" si="21"/>
        <v>0</v>
      </c>
      <c r="AO53" s="520">
        <f t="shared" si="21"/>
        <v>0</v>
      </c>
      <c r="AP53" s="520">
        <f t="shared" si="21"/>
        <v>0</v>
      </c>
      <c r="AQ53" s="520">
        <f t="shared" si="21"/>
        <v>0</v>
      </c>
      <c r="AR53" s="520">
        <f t="shared" si="21"/>
        <v>0</v>
      </c>
      <c r="AS53" s="520">
        <f t="shared" si="21"/>
        <v>0</v>
      </c>
      <c r="AT53" s="520">
        <f t="shared" si="21"/>
        <v>0</v>
      </c>
      <c r="AU53" s="520">
        <f t="shared" si="21"/>
        <v>0</v>
      </c>
      <c r="AV53" s="520">
        <f t="shared" si="21"/>
        <v>0</v>
      </c>
      <c r="AW53" s="520">
        <f t="shared" si="21"/>
        <v>0</v>
      </c>
      <c r="AX53" s="520">
        <f t="shared" si="21"/>
        <v>0</v>
      </c>
      <c r="AY53" s="523">
        <f t="shared" si="11"/>
        <v>0</v>
      </c>
    </row>
    <row r="54" spans="2:51" ht="12.75">
      <c r="B54" s="924" t="s">
        <v>54</v>
      </c>
      <c r="C54" s="925" t="s">
        <v>730</v>
      </c>
      <c r="D54" s="926" t="s">
        <v>444</v>
      </c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8">
        <f t="shared" si="4"/>
        <v>0</v>
      </c>
      <c r="R54" s="495"/>
      <c r="S54" s="924" t="s">
        <v>54</v>
      </c>
      <c r="T54" s="925" t="s">
        <v>730</v>
      </c>
      <c r="U54" s="1291">
        <f>+$J$30</f>
        <v>0</v>
      </c>
      <c r="V54" s="520">
        <f t="shared" si="20"/>
        <v>0</v>
      </c>
      <c r="W54" s="520">
        <f t="shared" si="20"/>
        <v>0</v>
      </c>
      <c r="X54" s="520">
        <f t="shared" si="20"/>
        <v>0</v>
      </c>
      <c r="Y54" s="520">
        <f t="shared" si="20"/>
        <v>0</v>
      </c>
      <c r="Z54" s="520">
        <f t="shared" si="20"/>
        <v>0</v>
      </c>
      <c r="AA54" s="520">
        <f t="shared" si="20"/>
        <v>0</v>
      </c>
      <c r="AB54" s="520">
        <f t="shared" si="20"/>
        <v>0</v>
      </c>
      <c r="AC54" s="520">
        <f t="shared" si="20"/>
        <v>0</v>
      </c>
      <c r="AD54" s="520">
        <f t="shared" si="20"/>
        <v>0</v>
      </c>
      <c r="AE54" s="520">
        <f t="shared" si="20"/>
        <v>0</v>
      </c>
      <c r="AF54" s="520">
        <f t="shared" si="20"/>
        <v>0</v>
      </c>
      <c r="AG54" s="520">
        <f t="shared" si="20"/>
        <v>0</v>
      </c>
      <c r="AH54" s="523">
        <f t="shared" si="9"/>
        <v>0</v>
      </c>
      <c r="AJ54" s="924" t="s">
        <v>54</v>
      </c>
      <c r="AK54" s="925" t="s">
        <v>730</v>
      </c>
      <c r="AL54" s="545"/>
      <c r="AM54" s="520">
        <f t="shared" si="21"/>
        <v>0</v>
      </c>
      <c r="AN54" s="520">
        <f t="shared" si="21"/>
        <v>0</v>
      </c>
      <c r="AO54" s="520">
        <f t="shared" si="21"/>
        <v>0</v>
      </c>
      <c r="AP54" s="520">
        <f t="shared" si="21"/>
        <v>0</v>
      </c>
      <c r="AQ54" s="520">
        <f t="shared" si="21"/>
        <v>0</v>
      </c>
      <c r="AR54" s="520">
        <f t="shared" si="21"/>
        <v>0</v>
      </c>
      <c r="AS54" s="520">
        <f t="shared" si="21"/>
        <v>0</v>
      </c>
      <c r="AT54" s="520">
        <f t="shared" si="21"/>
        <v>0</v>
      </c>
      <c r="AU54" s="520">
        <f t="shared" si="21"/>
        <v>0</v>
      </c>
      <c r="AV54" s="520">
        <f t="shared" si="21"/>
        <v>0</v>
      </c>
      <c r="AW54" s="520">
        <f t="shared" si="21"/>
        <v>0</v>
      </c>
      <c r="AX54" s="520">
        <f t="shared" si="21"/>
        <v>0</v>
      </c>
      <c r="AY54" s="523">
        <f t="shared" si="11"/>
        <v>0</v>
      </c>
    </row>
    <row r="55" spans="2:51" ht="12.75">
      <c r="B55" s="929"/>
      <c r="C55" s="930" t="s">
        <v>728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2"/>
      <c r="R55" s="495"/>
      <c r="S55" s="929"/>
      <c r="T55" s="930" t="s">
        <v>728</v>
      </c>
      <c r="U55" s="1292"/>
      <c r="V55" s="542">
        <f>+V56+V59+V62</f>
        <v>0</v>
      </c>
      <c r="W55" s="542">
        <f>+W56+W59+W62</f>
        <v>0</v>
      </c>
      <c r="X55" s="542">
        <f>+X56+X59+X62</f>
        <v>0</v>
      </c>
      <c r="Y55" s="542">
        <f aca="true" t="shared" si="22" ref="Y55:AG55">+Y56+Y59+Y62</f>
        <v>0</v>
      </c>
      <c r="Z55" s="542">
        <f t="shared" si="22"/>
        <v>0</v>
      </c>
      <c r="AA55" s="542">
        <f t="shared" si="22"/>
        <v>0</v>
      </c>
      <c r="AB55" s="542">
        <f t="shared" si="22"/>
        <v>0</v>
      </c>
      <c r="AC55" s="542">
        <f t="shared" si="22"/>
        <v>0</v>
      </c>
      <c r="AD55" s="542">
        <f t="shared" si="22"/>
        <v>0</v>
      </c>
      <c r="AE55" s="542">
        <f t="shared" si="22"/>
        <v>0</v>
      </c>
      <c r="AF55" s="542">
        <f t="shared" si="22"/>
        <v>0</v>
      </c>
      <c r="AG55" s="542">
        <f t="shared" si="22"/>
        <v>0</v>
      </c>
      <c r="AH55" s="543">
        <f t="shared" si="9"/>
        <v>0</v>
      </c>
      <c r="AJ55" s="929"/>
      <c r="AK55" s="930" t="s">
        <v>728</v>
      </c>
      <c r="AL55" s="964"/>
      <c r="AM55" s="542">
        <f>+AM56+AM59+AM62</f>
        <v>0</v>
      </c>
      <c r="AN55" s="542">
        <f>+AN56+AN59+AN62</f>
        <v>0</v>
      </c>
      <c r="AO55" s="542">
        <f>+AO56+AO59+AO62</f>
        <v>0</v>
      </c>
      <c r="AP55" s="542">
        <f aca="true" t="shared" si="23" ref="AP55:AX55">+AP56+AP59+AP62</f>
        <v>0</v>
      </c>
      <c r="AQ55" s="542">
        <f t="shared" si="23"/>
        <v>0</v>
      </c>
      <c r="AR55" s="542">
        <f t="shared" si="23"/>
        <v>0</v>
      </c>
      <c r="AS55" s="542">
        <f t="shared" si="23"/>
        <v>0</v>
      </c>
      <c r="AT55" s="542">
        <f t="shared" si="23"/>
        <v>0</v>
      </c>
      <c r="AU55" s="542">
        <f t="shared" si="23"/>
        <v>0</v>
      </c>
      <c r="AV55" s="542">
        <f t="shared" si="23"/>
        <v>0</v>
      </c>
      <c r="AW55" s="542">
        <f t="shared" si="23"/>
        <v>0</v>
      </c>
      <c r="AX55" s="542">
        <f t="shared" si="23"/>
        <v>0</v>
      </c>
      <c r="AY55" s="543">
        <f t="shared" si="11"/>
        <v>0</v>
      </c>
    </row>
    <row r="56" spans="2:51" ht="12.75">
      <c r="B56" s="914" t="s">
        <v>0</v>
      </c>
      <c r="C56" s="915" t="s">
        <v>436</v>
      </c>
      <c r="D56" s="889" t="s">
        <v>437</v>
      </c>
      <c r="E56" s="890">
        <f aca="true" t="shared" si="24" ref="E56:P56">+E57+E58</f>
        <v>0</v>
      </c>
      <c r="F56" s="890">
        <f t="shared" si="24"/>
        <v>0</v>
      </c>
      <c r="G56" s="890">
        <f t="shared" si="24"/>
        <v>0</v>
      </c>
      <c r="H56" s="890">
        <f t="shared" si="24"/>
        <v>0</v>
      </c>
      <c r="I56" s="890">
        <f t="shared" si="24"/>
        <v>0</v>
      </c>
      <c r="J56" s="890">
        <f t="shared" si="24"/>
        <v>0</v>
      </c>
      <c r="K56" s="890">
        <f t="shared" si="24"/>
        <v>0</v>
      </c>
      <c r="L56" s="890">
        <f t="shared" si="24"/>
        <v>0</v>
      </c>
      <c r="M56" s="890">
        <f t="shared" si="24"/>
        <v>0</v>
      </c>
      <c r="N56" s="890">
        <f t="shared" si="24"/>
        <v>0</v>
      </c>
      <c r="O56" s="890">
        <f t="shared" si="24"/>
        <v>0</v>
      </c>
      <c r="P56" s="890">
        <f t="shared" si="24"/>
        <v>0</v>
      </c>
      <c r="Q56" s="891">
        <f aca="true" t="shared" si="25" ref="Q56:Q64">SUM(E56:P56)</f>
        <v>0</v>
      </c>
      <c r="R56" s="495"/>
      <c r="S56" s="914" t="s">
        <v>0</v>
      </c>
      <c r="T56" s="915" t="s">
        <v>436</v>
      </c>
      <c r="U56" s="1293"/>
      <c r="V56" s="522">
        <f>SUM(V57:V58)</f>
        <v>0</v>
      </c>
      <c r="W56" s="522">
        <f>SUM(W57:W58)</f>
        <v>0</v>
      </c>
      <c r="X56" s="522">
        <f>SUM(X57:X58)</f>
        <v>0</v>
      </c>
      <c r="Y56" s="522">
        <f aca="true" t="shared" si="26" ref="Y56:AG56">SUM(Y57:Y58)</f>
        <v>0</v>
      </c>
      <c r="Z56" s="522">
        <f t="shared" si="26"/>
        <v>0</v>
      </c>
      <c r="AA56" s="522">
        <f t="shared" si="26"/>
        <v>0</v>
      </c>
      <c r="AB56" s="522">
        <f t="shared" si="26"/>
        <v>0</v>
      </c>
      <c r="AC56" s="522">
        <f t="shared" si="26"/>
        <v>0</v>
      </c>
      <c r="AD56" s="522">
        <f t="shared" si="26"/>
        <v>0</v>
      </c>
      <c r="AE56" s="522">
        <f t="shared" si="26"/>
        <v>0</v>
      </c>
      <c r="AF56" s="522">
        <f t="shared" si="26"/>
        <v>0</v>
      </c>
      <c r="AG56" s="522">
        <f t="shared" si="26"/>
        <v>0</v>
      </c>
      <c r="AH56" s="523">
        <f t="shared" si="9"/>
        <v>0</v>
      </c>
      <c r="AJ56" s="914" t="s">
        <v>0</v>
      </c>
      <c r="AK56" s="915" t="s">
        <v>436</v>
      </c>
      <c r="AL56" s="963"/>
      <c r="AM56" s="522">
        <f>SUM(AM57:AM58)</f>
        <v>0</v>
      </c>
      <c r="AN56" s="522">
        <f>SUM(AN57:AN58)</f>
        <v>0</v>
      </c>
      <c r="AO56" s="522">
        <f>SUM(AO57:AO58)</f>
        <v>0</v>
      </c>
      <c r="AP56" s="522">
        <f aca="true" t="shared" si="27" ref="AP56:AX56">SUM(AP57:AP58)</f>
        <v>0</v>
      </c>
      <c r="AQ56" s="522">
        <f t="shared" si="27"/>
        <v>0</v>
      </c>
      <c r="AR56" s="522">
        <f t="shared" si="27"/>
        <v>0</v>
      </c>
      <c r="AS56" s="522">
        <f t="shared" si="27"/>
        <v>0</v>
      </c>
      <c r="AT56" s="522">
        <f t="shared" si="27"/>
        <v>0</v>
      </c>
      <c r="AU56" s="522">
        <f t="shared" si="27"/>
        <v>0</v>
      </c>
      <c r="AV56" s="522">
        <f t="shared" si="27"/>
        <v>0</v>
      </c>
      <c r="AW56" s="522">
        <f t="shared" si="27"/>
        <v>0</v>
      </c>
      <c r="AX56" s="522">
        <f t="shared" si="27"/>
        <v>0</v>
      </c>
      <c r="AY56" s="523">
        <f t="shared" si="11"/>
        <v>0</v>
      </c>
    </row>
    <row r="57" spans="2:51" ht="12.75">
      <c r="B57" s="916" t="s">
        <v>46</v>
      </c>
      <c r="C57" s="917" t="s">
        <v>438</v>
      </c>
      <c r="D57" s="564" t="s">
        <v>437</v>
      </c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4">
        <f t="shared" si="25"/>
        <v>0</v>
      </c>
      <c r="R57" s="495"/>
      <c r="S57" s="916" t="s">
        <v>46</v>
      </c>
      <c r="T57" s="917" t="s">
        <v>438</v>
      </c>
      <c r="U57" s="1290">
        <f>+$H$14</f>
        <v>0</v>
      </c>
      <c r="V57" s="520">
        <f aca="true" t="shared" si="28" ref="V57:AG58">+E57*$U57</f>
        <v>0</v>
      </c>
      <c r="W57" s="520">
        <f t="shared" si="28"/>
        <v>0</v>
      </c>
      <c r="X57" s="520">
        <f t="shared" si="28"/>
        <v>0</v>
      </c>
      <c r="Y57" s="520">
        <f t="shared" si="28"/>
        <v>0</v>
      </c>
      <c r="Z57" s="520">
        <f t="shared" si="28"/>
        <v>0</v>
      </c>
      <c r="AA57" s="520">
        <f t="shared" si="28"/>
        <v>0</v>
      </c>
      <c r="AB57" s="520">
        <f t="shared" si="28"/>
        <v>0</v>
      </c>
      <c r="AC57" s="520">
        <f t="shared" si="28"/>
        <v>0</v>
      </c>
      <c r="AD57" s="520">
        <f t="shared" si="28"/>
        <v>0</v>
      </c>
      <c r="AE57" s="520">
        <f t="shared" si="28"/>
        <v>0</v>
      </c>
      <c r="AF57" s="520">
        <f t="shared" si="28"/>
        <v>0</v>
      </c>
      <c r="AG57" s="520">
        <f t="shared" si="28"/>
        <v>0</v>
      </c>
      <c r="AH57" s="523">
        <f t="shared" si="9"/>
        <v>0</v>
      </c>
      <c r="AJ57" s="916" t="s">
        <v>46</v>
      </c>
      <c r="AK57" s="917" t="s">
        <v>438</v>
      </c>
      <c r="AL57" s="544"/>
      <c r="AM57" s="520">
        <f aca="true" t="shared" si="29" ref="AM57:AX58">+E57*$AL57</f>
        <v>0</v>
      </c>
      <c r="AN57" s="520">
        <f t="shared" si="29"/>
        <v>0</v>
      </c>
      <c r="AO57" s="520">
        <f t="shared" si="29"/>
        <v>0</v>
      </c>
      <c r="AP57" s="520">
        <f t="shared" si="29"/>
        <v>0</v>
      </c>
      <c r="AQ57" s="520">
        <f t="shared" si="29"/>
        <v>0</v>
      </c>
      <c r="AR57" s="520">
        <f t="shared" si="29"/>
        <v>0</v>
      </c>
      <c r="AS57" s="520">
        <f t="shared" si="29"/>
        <v>0</v>
      </c>
      <c r="AT57" s="520">
        <f t="shared" si="29"/>
        <v>0</v>
      </c>
      <c r="AU57" s="520">
        <f t="shared" si="29"/>
        <v>0</v>
      </c>
      <c r="AV57" s="520">
        <f t="shared" si="29"/>
        <v>0</v>
      </c>
      <c r="AW57" s="520">
        <f t="shared" si="29"/>
        <v>0</v>
      </c>
      <c r="AX57" s="520">
        <f t="shared" si="29"/>
        <v>0</v>
      </c>
      <c r="AY57" s="523">
        <f t="shared" si="11"/>
        <v>0</v>
      </c>
    </row>
    <row r="58" spans="2:51" ht="12.75">
      <c r="B58" s="916" t="s">
        <v>47</v>
      </c>
      <c r="C58" s="917" t="s">
        <v>439</v>
      </c>
      <c r="D58" s="564" t="s">
        <v>437</v>
      </c>
      <c r="E58" s="893"/>
      <c r="F58" s="893"/>
      <c r="G58" s="893"/>
      <c r="H58" s="893"/>
      <c r="I58" s="893"/>
      <c r="J58" s="893"/>
      <c r="K58" s="893"/>
      <c r="L58" s="893"/>
      <c r="M58" s="893"/>
      <c r="N58" s="893"/>
      <c r="O58" s="893"/>
      <c r="P58" s="893"/>
      <c r="Q58" s="894">
        <f t="shared" si="25"/>
        <v>0</v>
      </c>
      <c r="R58" s="495"/>
      <c r="S58" s="916" t="s">
        <v>47</v>
      </c>
      <c r="T58" s="917" t="s">
        <v>439</v>
      </c>
      <c r="U58" s="1290">
        <f>+$J$14</f>
        <v>0</v>
      </c>
      <c r="V58" s="520">
        <f t="shared" si="28"/>
        <v>0</v>
      </c>
      <c r="W58" s="520">
        <f t="shared" si="28"/>
        <v>0</v>
      </c>
      <c r="X58" s="520">
        <f t="shared" si="28"/>
        <v>0</v>
      </c>
      <c r="Y58" s="520">
        <f t="shared" si="28"/>
        <v>0</v>
      </c>
      <c r="Z58" s="520">
        <f t="shared" si="28"/>
        <v>0</v>
      </c>
      <c r="AA58" s="520">
        <f t="shared" si="28"/>
        <v>0</v>
      </c>
      <c r="AB58" s="520">
        <f t="shared" si="28"/>
        <v>0</v>
      </c>
      <c r="AC58" s="520">
        <f t="shared" si="28"/>
        <v>0</v>
      </c>
      <c r="AD58" s="520">
        <f t="shared" si="28"/>
        <v>0</v>
      </c>
      <c r="AE58" s="520">
        <f t="shared" si="28"/>
        <v>0</v>
      </c>
      <c r="AF58" s="520">
        <f t="shared" si="28"/>
        <v>0</v>
      </c>
      <c r="AG58" s="520">
        <f t="shared" si="28"/>
        <v>0</v>
      </c>
      <c r="AH58" s="523">
        <f t="shared" si="9"/>
        <v>0</v>
      </c>
      <c r="AJ58" s="916" t="s">
        <v>47</v>
      </c>
      <c r="AK58" s="917" t="s">
        <v>439</v>
      </c>
      <c r="AL58" s="544"/>
      <c r="AM58" s="520">
        <f t="shared" si="29"/>
        <v>0</v>
      </c>
      <c r="AN58" s="520">
        <f t="shared" si="29"/>
        <v>0</v>
      </c>
      <c r="AO58" s="520">
        <f t="shared" si="29"/>
        <v>0</v>
      </c>
      <c r="AP58" s="520">
        <f t="shared" si="29"/>
        <v>0</v>
      </c>
      <c r="AQ58" s="520">
        <f t="shared" si="29"/>
        <v>0</v>
      </c>
      <c r="AR58" s="520">
        <f t="shared" si="29"/>
        <v>0</v>
      </c>
      <c r="AS58" s="520">
        <f t="shared" si="29"/>
        <v>0</v>
      </c>
      <c r="AT58" s="520">
        <f t="shared" si="29"/>
        <v>0</v>
      </c>
      <c r="AU58" s="520">
        <f t="shared" si="29"/>
        <v>0</v>
      </c>
      <c r="AV58" s="520">
        <f t="shared" si="29"/>
        <v>0</v>
      </c>
      <c r="AW58" s="520">
        <f t="shared" si="29"/>
        <v>0</v>
      </c>
      <c r="AX58" s="520">
        <f t="shared" si="29"/>
        <v>0</v>
      </c>
      <c r="AY58" s="523">
        <f t="shared" si="11"/>
        <v>0</v>
      </c>
    </row>
    <row r="59" spans="2:51" ht="12.75">
      <c r="B59" s="916" t="s">
        <v>1</v>
      </c>
      <c r="C59" s="917" t="s">
        <v>440</v>
      </c>
      <c r="D59" s="564" t="s">
        <v>424</v>
      </c>
      <c r="E59" s="918">
        <f aca="true" t="shared" si="30" ref="E59:M59">E60+E61</f>
        <v>0</v>
      </c>
      <c r="F59" s="918">
        <f t="shared" si="30"/>
        <v>0</v>
      </c>
      <c r="G59" s="918">
        <f t="shared" si="30"/>
        <v>0</v>
      </c>
      <c r="H59" s="918">
        <f t="shared" si="30"/>
        <v>0</v>
      </c>
      <c r="I59" s="918">
        <f t="shared" si="30"/>
        <v>0</v>
      </c>
      <c r="J59" s="918">
        <f t="shared" si="30"/>
        <v>0</v>
      </c>
      <c r="K59" s="918">
        <f t="shared" si="30"/>
        <v>0</v>
      </c>
      <c r="L59" s="918">
        <f t="shared" si="30"/>
        <v>0</v>
      </c>
      <c r="M59" s="918">
        <f t="shared" si="30"/>
        <v>0</v>
      </c>
      <c r="N59" s="918">
        <f>N60+N61</f>
        <v>0</v>
      </c>
      <c r="O59" s="918">
        <f>O60+O61</f>
        <v>0</v>
      </c>
      <c r="P59" s="918">
        <f>P60+P61</f>
        <v>0</v>
      </c>
      <c r="Q59" s="894">
        <f t="shared" si="25"/>
        <v>0</v>
      </c>
      <c r="R59" s="495"/>
      <c r="S59" s="916" t="s">
        <v>1</v>
      </c>
      <c r="T59" s="917" t="s">
        <v>440</v>
      </c>
      <c r="U59" s="1290"/>
      <c r="V59" s="520">
        <f>+V60+V61</f>
        <v>0</v>
      </c>
      <c r="W59" s="520">
        <f>+W60+W61</f>
        <v>0</v>
      </c>
      <c r="X59" s="520">
        <f>+X60+X61</f>
        <v>0</v>
      </c>
      <c r="Y59" s="520">
        <f aca="true" t="shared" si="31" ref="Y59:AG59">+Y60+Y61</f>
        <v>0</v>
      </c>
      <c r="Z59" s="520">
        <f t="shared" si="31"/>
        <v>0</v>
      </c>
      <c r="AA59" s="520">
        <f t="shared" si="31"/>
        <v>0</v>
      </c>
      <c r="AB59" s="520">
        <f t="shared" si="31"/>
        <v>0</v>
      </c>
      <c r="AC59" s="520">
        <f t="shared" si="31"/>
        <v>0</v>
      </c>
      <c r="AD59" s="520">
        <f t="shared" si="31"/>
        <v>0</v>
      </c>
      <c r="AE59" s="520">
        <f t="shared" si="31"/>
        <v>0</v>
      </c>
      <c r="AF59" s="520">
        <f t="shared" si="31"/>
        <v>0</v>
      </c>
      <c r="AG59" s="520">
        <f t="shared" si="31"/>
        <v>0</v>
      </c>
      <c r="AH59" s="523">
        <f t="shared" si="9"/>
        <v>0</v>
      </c>
      <c r="AJ59" s="916" t="s">
        <v>1</v>
      </c>
      <c r="AK59" s="917" t="s">
        <v>440</v>
      </c>
      <c r="AL59" s="962"/>
      <c r="AM59" s="520">
        <f>+AM60+AM61</f>
        <v>0</v>
      </c>
      <c r="AN59" s="520">
        <f>+AN60+AN61</f>
        <v>0</v>
      </c>
      <c r="AO59" s="520">
        <f>+AO60+AO61</f>
        <v>0</v>
      </c>
      <c r="AP59" s="520">
        <f aca="true" t="shared" si="32" ref="AP59:AX59">+AP60+AP61</f>
        <v>0</v>
      </c>
      <c r="AQ59" s="520">
        <f t="shared" si="32"/>
        <v>0</v>
      </c>
      <c r="AR59" s="520">
        <f t="shared" si="32"/>
        <v>0</v>
      </c>
      <c r="AS59" s="520">
        <f t="shared" si="32"/>
        <v>0</v>
      </c>
      <c r="AT59" s="520">
        <f t="shared" si="32"/>
        <v>0</v>
      </c>
      <c r="AU59" s="520">
        <f t="shared" si="32"/>
        <v>0</v>
      </c>
      <c r="AV59" s="520">
        <f t="shared" si="32"/>
        <v>0</v>
      </c>
      <c r="AW59" s="520">
        <f t="shared" si="32"/>
        <v>0</v>
      </c>
      <c r="AX59" s="520">
        <f t="shared" si="32"/>
        <v>0</v>
      </c>
      <c r="AY59" s="523">
        <f t="shared" si="11"/>
        <v>0</v>
      </c>
    </row>
    <row r="60" spans="2:51" ht="12.75">
      <c r="B60" s="916" t="s">
        <v>49</v>
      </c>
      <c r="C60" s="919" t="s">
        <v>441</v>
      </c>
      <c r="D60" s="564" t="s">
        <v>424</v>
      </c>
      <c r="E60" s="893"/>
      <c r="F60" s="893"/>
      <c r="G60" s="893"/>
      <c r="H60" s="893"/>
      <c r="I60" s="893"/>
      <c r="J60" s="893"/>
      <c r="K60" s="893"/>
      <c r="L60" s="893"/>
      <c r="M60" s="893"/>
      <c r="N60" s="893"/>
      <c r="O60" s="893"/>
      <c r="P60" s="893"/>
      <c r="Q60" s="894">
        <f t="shared" si="25"/>
        <v>0</v>
      </c>
      <c r="R60" s="495"/>
      <c r="S60" s="916" t="s">
        <v>49</v>
      </c>
      <c r="T60" s="919" t="s">
        <v>441</v>
      </c>
      <c r="U60" s="1290">
        <f>+$H$22</f>
        <v>0</v>
      </c>
      <c r="V60" s="520">
        <f aca="true" t="shared" si="33" ref="V60:AG61">+E60*$U60</f>
        <v>0</v>
      </c>
      <c r="W60" s="520">
        <f t="shared" si="33"/>
        <v>0</v>
      </c>
      <c r="X60" s="520">
        <f t="shared" si="33"/>
        <v>0</v>
      </c>
      <c r="Y60" s="520">
        <f t="shared" si="33"/>
        <v>0</v>
      </c>
      <c r="Z60" s="520">
        <f t="shared" si="33"/>
        <v>0</v>
      </c>
      <c r="AA60" s="520">
        <f t="shared" si="33"/>
        <v>0</v>
      </c>
      <c r="AB60" s="520">
        <f t="shared" si="33"/>
        <v>0</v>
      </c>
      <c r="AC60" s="520">
        <f t="shared" si="33"/>
        <v>0</v>
      </c>
      <c r="AD60" s="520">
        <f t="shared" si="33"/>
        <v>0</v>
      </c>
      <c r="AE60" s="520">
        <f t="shared" si="33"/>
        <v>0</v>
      </c>
      <c r="AF60" s="520">
        <f t="shared" si="33"/>
        <v>0</v>
      </c>
      <c r="AG60" s="520">
        <f t="shared" si="33"/>
        <v>0</v>
      </c>
      <c r="AH60" s="523">
        <f t="shared" si="9"/>
        <v>0</v>
      </c>
      <c r="AJ60" s="916" t="s">
        <v>49</v>
      </c>
      <c r="AK60" s="919" t="s">
        <v>441</v>
      </c>
      <c r="AL60" s="544"/>
      <c r="AM60" s="520">
        <f aca="true" t="shared" si="34" ref="AM60:AX61">+E60*$AL60</f>
        <v>0</v>
      </c>
      <c r="AN60" s="520">
        <f t="shared" si="34"/>
        <v>0</v>
      </c>
      <c r="AO60" s="520">
        <f t="shared" si="34"/>
        <v>0</v>
      </c>
      <c r="AP60" s="520">
        <f t="shared" si="34"/>
        <v>0</v>
      </c>
      <c r="AQ60" s="520">
        <f t="shared" si="34"/>
        <v>0</v>
      </c>
      <c r="AR60" s="520">
        <f t="shared" si="34"/>
        <v>0</v>
      </c>
      <c r="AS60" s="520">
        <f t="shared" si="34"/>
        <v>0</v>
      </c>
      <c r="AT60" s="520">
        <f t="shared" si="34"/>
        <v>0</v>
      </c>
      <c r="AU60" s="520">
        <f t="shared" si="34"/>
        <v>0</v>
      </c>
      <c r="AV60" s="520">
        <f t="shared" si="34"/>
        <v>0</v>
      </c>
      <c r="AW60" s="520">
        <f t="shared" si="34"/>
        <v>0</v>
      </c>
      <c r="AX60" s="520">
        <f t="shared" si="34"/>
        <v>0</v>
      </c>
      <c r="AY60" s="523">
        <f t="shared" si="11"/>
        <v>0</v>
      </c>
    </row>
    <row r="61" spans="2:51" ht="12.75">
      <c r="B61" s="916" t="s">
        <v>50</v>
      </c>
      <c r="C61" s="919" t="s">
        <v>442</v>
      </c>
      <c r="D61" s="564" t="s">
        <v>424</v>
      </c>
      <c r="E61" s="893"/>
      <c r="F61" s="893"/>
      <c r="G61" s="893"/>
      <c r="H61" s="893"/>
      <c r="I61" s="893"/>
      <c r="J61" s="893"/>
      <c r="K61" s="893"/>
      <c r="L61" s="893"/>
      <c r="M61" s="893"/>
      <c r="N61" s="893"/>
      <c r="O61" s="893"/>
      <c r="P61" s="893"/>
      <c r="Q61" s="894">
        <f t="shared" si="25"/>
        <v>0</v>
      </c>
      <c r="R61" s="495"/>
      <c r="S61" s="916" t="s">
        <v>50</v>
      </c>
      <c r="T61" s="919" t="s">
        <v>442</v>
      </c>
      <c r="U61" s="1290">
        <f>+$H$23</f>
        <v>0</v>
      </c>
      <c r="V61" s="520">
        <f t="shared" si="33"/>
        <v>0</v>
      </c>
      <c r="W61" s="520">
        <f t="shared" si="33"/>
        <v>0</v>
      </c>
      <c r="X61" s="520">
        <f t="shared" si="33"/>
        <v>0</v>
      </c>
      <c r="Y61" s="520">
        <f t="shared" si="33"/>
        <v>0</v>
      </c>
      <c r="Z61" s="520">
        <f t="shared" si="33"/>
        <v>0</v>
      </c>
      <c r="AA61" s="520">
        <f t="shared" si="33"/>
        <v>0</v>
      </c>
      <c r="AB61" s="520">
        <f t="shared" si="33"/>
        <v>0</v>
      </c>
      <c r="AC61" s="520">
        <f t="shared" si="33"/>
        <v>0</v>
      </c>
      <c r="AD61" s="520">
        <f t="shared" si="33"/>
        <v>0</v>
      </c>
      <c r="AE61" s="520">
        <f t="shared" si="33"/>
        <v>0</v>
      </c>
      <c r="AF61" s="520">
        <f t="shared" si="33"/>
        <v>0</v>
      </c>
      <c r="AG61" s="520">
        <f t="shared" si="33"/>
        <v>0</v>
      </c>
      <c r="AH61" s="523">
        <f t="shared" si="9"/>
        <v>0</v>
      </c>
      <c r="AJ61" s="916" t="s">
        <v>50</v>
      </c>
      <c r="AK61" s="919" t="s">
        <v>442</v>
      </c>
      <c r="AL61" s="544"/>
      <c r="AM61" s="520">
        <f t="shared" si="34"/>
        <v>0</v>
      </c>
      <c r="AN61" s="520">
        <f t="shared" si="34"/>
        <v>0</v>
      </c>
      <c r="AO61" s="520">
        <f t="shared" si="34"/>
        <v>0</v>
      </c>
      <c r="AP61" s="520">
        <f t="shared" si="34"/>
        <v>0</v>
      </c>
      <c r="AQ61" s="520">
        <f t="shared" si="34"/>
        <v>0</v>
      </c>
      <c r="AR61" s="520">
        <f t="shared" si="34"/>
        <v>0</v>
      </c>
      <c r="AS61" s="520">
        <f t="shared" si="34"/>
        <v>0</v>
      </c>
      <c r="AT61" s="520">
        <f t="shared" si="34"/>
        <v>0</v>
      </c>
      <c r="AU61" s="520">
        <f t="shared" si="34"/>
        <v>0</v>
      </c>
      <c r="AV61" s="520">
        <f t="shared" si="34"/>
        <v>0</v>
      </c>
      <c r="AW61" s="520">
        <f t="shared" si="34"/>
        <v>0</v>
      </c>
      <c r="AX61" s="520">
        <f t="shared" si="34"/>
        <v>0</v>
      </c>
      <c r="AY61" s="523">
        <f t="shared" si="11"/>
        <v>0</v>
      </c>
    </row>
    <row r="62" spans="2:51" ht="12.75">
      <c r="B62" s="1068" t="s">
        <v>2</v>
      </c>
      <c r="C62" s="920" t="s">
        <v>443</v>
      </c>
      <c r="D62" s="921" t="s">
        <v>444</v>
      </c>
      <c r="E62" s="918">
        <f aca="true" t="shared" si="35" ref="E62:M62">E63+E64</f>
        <v>0</v>
      </c>
      <c r="F62" s="918">
        <f t="shared" si="35"/>
        <v>0</v>
      </c>
      <c r="G62" s="918">
        <f t="shared" si="35"/>
        <v>0</v>
      </c>
      <c r="H62" s="918">
        <f t="shared" si="35"/>
        <v>0</v>
      </c>
      <c r="I62" s="918">
        <f t="shared" si="35"/>
        <v>0</v>
      </c>
      <c r="J62" s="918">
        <f t="shared" si="35"/>
        <v>0</v>
      </c>
      <c r="K62" s="918">
        <f t="shared" si="35"/>
        <v>0</v>
      </c>
      <c r="L62" s="918">
        <f t="shared" si="35"/>
        <v>0</v>
      </c>
      <c r="M62" s="918">
        <f t="shared" si="35"/>
        <v>0</v>
      </c>
      <c r="N62" s="918">
        <f>N63+N64</f>
        <v>0</v>
      </c>
      <c r="O62" s="918">
        <f>O63+O64</f>
        <v>0</v>
      </c>
      <c r="P62" s="918">
        <f>P63+P64</f>
        <v>0</v>
      </c>
      <c r="Q62" s="922">
        <f t="shared" si="25"/>
        <v>0</v>
      </c>
      <c r="R62" s="495"/>
      <c r="S62" s="1068" t="s">
        <v>2</v>
      </c>
      <c r="T62" s="920" t="s">
        <v>443</v>
      </c>
      <c r="U62" s="1290"/>
      <c r="V62" s="537">
        <f>+V63+V64</f>
        <v>0</v>
      </c>
      <c r="W62" s="537">
        <f>+W63+W64</f>
        <v>0</v>
      </c>
      <c r="X62" s="537">
        <f>+X63+X64</f>
        <v>0</v>
      </c>
      <c r="Y62" s="537">
        <f aca="true" t="shared" si="36" ref="Y62:AG62">+Y63+Y64</f>
        <v>0</v>
      </c>
      <c r="Z62" s="537">
        <f t="shared" si="36"/>
        <v>0</v>
      </c>
      <c r="AA62" s="537">
        <f t="shared" si="36"/>
        <v>0</v>
      </c>
      <c r="AB62" s="537">
        <f t="shared" si="36"/>
        <v>0</v>
      </c>
      <c r="AC62" s="537">
        <f t="shared" si="36"/>
        <v>0</v>
      </c>
      <c r="AD62" s="537">
        <f t="shared" si="36"/>
        <v>0</v>
      </c>
      <c r="AE62" s="537">
        <f t="shared" si="36"/>
        <v>0</v>
      </c>
      <c r="AF62" s="537">
        <f t="shared" si="36"/>
        <v>0</v>
      </c>
      <c r="AG62" s="537">
        <f t="shared" si="36"/>
        <v>0</v>
      </c>
      <c r="AH62" s="523">
        <f t="shared" si="9"/>
        <v>0</v>
      </c>
      <c r="AJ62" s="1070" t="s">
        <v>2</v>
      </c>
      <c r="AK62" s="920" t="s">
        <v>443</v>
      </c>
      <c r="AL62" s="962"/>
      <c r="AM62" s="537">
        <f>+AM63+AM64</f>
        <v>0</v>
      </c>
      <c r="AN62" s="537">
        <f>+AN63+AN64</f>
        <v>0</v>
      </c>
      <c r="AO62" s="537">
        <f>+AO63+AO64</f>
        <v>0</v>
      </c>
      <c r="AP62" s="537">
        <f aca="true" t="shared" si="37" ref="AP62:AX62">+AP63+AP64</f>
        <v>0</v>
      </c>
      <c r="AQ62" s="537">
        <f t="shared" si="37"/>
        <v>0</v>
      </c>
      <c r="AR62" s="537">
        <f t="shared" si="37"/>
        <v>0</v>
      </c>
      <c r="AS62" s="537">
        <f t="shared" si="37"/>
        <v>0</v>
      </c>
      <c r="AT62" s="537">
        <f t="shared" si="37"/>
        <v>0</v>
      </c>
      <c r="AU62" s="537">
        <f t="shared" si="37"/>
        <v>0</v>
      </c>
      <c r="AV62" s="537">
        <f t="shared" si="37"/>
        <v>0</v>
      </c>
      <c r="AW62" s="537">
        <f t="shared" si="37"/>
        <v>0</v>
      </c>
      <c r="AX62" s="537">
        <f t="shared" si="37"/>
        <v>0</v>
      </c>
      <c r="AY62" s="523">
        <f t="shared" si="11"/>
        <v>0</v>
      </c>
    </row>
    <row r="63" spans="2:51" ht="12.75">
      <c r="B63" s="916" t="s">
        <v>53</v>
      </c>
      <c r="C63" s="923" t="s">
        <v>729</v>
      </c>
      <c r="D63" s="921" t="s">
        <v>444</v>
      </c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4">
        <f t="shared" si="25"/>
        <v>0</v>
      </c>
      <c r="R63" s="495"/>
      <c r="S63" s="916" t="s">
        <v>53</v>
      </c>
      <c r="T63" s="923" t="s">
        <v>729</v>
      </c>
      <c r="U63" s="1290">
        <f>+$H$30</f>
        <v>0</v>
      </c>
      <c r="V63" s="520">
        <f aca="true" t="shared" si="38" ref="V63:AG64">+E63*$U63</f>
        <v>0</v>
      </c>
      <c r="W63" s="520">
        <f t="shared" si="38"/>
        <v>0</v>
      </c>
      <c r="X63" s="520">
        <f t="shared" si="38"/>
        <v>0</v>
      </c>
      <c r="Y63" s="520">
        <f t="shared" si="38"/>
        <v>0</v>
      </c>
      <c r="Z63" s="520">
        <f t="shared" si="38"/>
        <v>0</v>
      </c>
      <c r="AA63" s="520">
        <f t="shared" si="38"/>
        <v>0</v>
      </c>
      <c r="AB63" s="520">
        <f t="shared" si="38"/>
        <v>0</v>
      </c>
      <c r="AC63" s="520">
        <f t="shared" si="38"/>
        <v>0</v>
      </c>
      <c r="AD63" s="520">
        <f t="shared" si="38"/>
        <v>0</v>
      </c>
      <c r="AE63" s="520">
        <f t="shared" si="38"/>
        <v>0</v>
      </c>
      <c r="AF63" s="520">
        <f t="shared" si="38"/>
        <v>0</v>
      </c>
      <c r="AG63" s="520">
        <f t="shared" si="38"/>
        <v>0</v>
      </c>
      <c r="AH63" s="523">
        <f t="shared" si="9"/>
        <v>0</v>
      </c>
      <c r="AJ63" s="916" t="s">
        <v>53</v>
      </c>
      <c r="AK63" s="923" t="s">
        <v>729</v>
      </c>
      <c r="AL63" s="544"/>
      <c r="AM63" s="520">
        <f aca="true" t="shared" si="39" ref="AM63:AX64">+E63*$AL63</f>
        <v>0</v>
      </c>
      <c r="AN63" s="520">
        <f t="shared" si="39"/>
        <v>0</v>
      </c>
      <c r="AO63" s="520">
        <f t="shared" si="39"/>
        <v>0</v>
      </c>
      <c r="AP63" s="520">
        <f t="shared" si="39"/>
        <v>0</v>
      </c>
      <c r="AQ63" s="520">
        <f t="shared" si="39"/>
        <v>0</v>
      </c>
      <c r="AR63" s="520">
        <f t="shared" si="39"/>
        <v>0</v>
      </c>
      <c r="AS63" s="520">
        <f t="shared" si="39"/>
        <v>0</v>
      </c>
      <c r="AT63" s="520">
        <f t="shared" si="39"/>
        <v>0</v>
      </c>
      <c r="AU63" s="520">
        <f t="shared" si="39"/>
        <v>0</v>
      </c>
      <c r="AV63" s="520">
        <f t="shared" si="39"/>
        <v>0</v>
      </c>
      <c r="AW63" s="520">
        <f t="shared" si="39"/>
        <v>0</v>
      </c>
      <c r="AX63" s="520">
        <f t="shared" si="39"/>
        <v>0</v>
      </c>
      <c r="AY63" s="523">
        <f t="shared" si="11"/>
        <v>0</v>
      </c>
    </row>
    <row r="64" spans="2:51" ht="12.75">
      <c r="B64" s="924" t="s">
        <v>54</v>
      </c>
      <c r="C64" s="925" t="s">
        <v>730</v>
      </c>
      <c r="D64" s="926" t="s">
        <v>444</v>
      </c>
      <c r="E64" s="927"/>
      <c r="F64" s="927"/>
      <c r="G64" s="927"/>
      <c r="H64" s="927"/>
      <c r="I64" s="927"/>
      <c r="J64" s="927"/>
      <c r="K64" s="927"/>
      <c r="L64" s="927"/>
      <c r="M64" s="927"/>
      <c r="N64" s="927"/>
      <c r="O64" s="927"/>
      <c r="P64" s="927"/>
      <c r="Q64" s="928">
        <f t="shared" si="25"/>
        <v>0</v>
      </c>
      <c r="R64" s="495"/>
      <c r="S64" s="924" t="s">
        <v>54</v>
      </c>
      <c r="T64" s="925" t="s">
        <v>730</v>
      </c>
      <c r="U64" s="1291">
        <f>+$J$30</f>
        <v>0</v>
      </c>
      <c r="V64" s="520">
        <f t="shared" si="38"/>
        <v>0</v>
      </c>
      <c r="W64" s="520">
        <f t="shared" si="38"/>
        <v>0</v>
      </c>
      <c r="X64" s="520">
        <f t="shared" si="38"/>
        <v>0</v>
      </c>
      <c r="Y64" s="520">
        <f t="shared" si="38"/>
        <v>0</v>
      </c>
      <c r="Z64" s="520">
        <f t="shared" si="38"/>
        <v>0</v>
      </c>
      <c r="AA64" s="520">
        <f t="shared" si="38"/>
        <v>0</v>
      </c>
      <c r="AB64" s="520">
        <f t="shared" si="38"/>
        <v>0</v>
      </c>
      <c r="AC64" s="520">
        <f t="shared" si="38"/>
        <v>0</v>
      </c>
      <c r="AD64" s="520">
        <f t="shared" si="38"/>
        <v>0</v>
      </c>
      <c r="AE64" s="520">
        <f t="shared" si="38"/>
        <v>0</v>
      </c>
      <c r="AF64" s="520">
        <f t="shared" si="38"/>
        <v>0</v>
      </c>
      <c r="AG64" s="520">
        <f t="shared" si="38"/>
        <v>0</v>
      </c>
      <c r="AH64" s="523">
        <f t="shared" si="9"/>
        <v>0</v>
      </c>
      <c r="AJ64" s="924" t="s">
        <v>54</v>
      </c>
      <c r="AK64" s="925" t="s">
        <v>730</v>
      </c>
      <c r="AL64" s="545"/>
      <c r="AM64" s="520">
        <f t="shared" si="39"/>
        <v>0</v>
      </c>
      <c r="AN64" s="520">
        <f t="shared" si="39"/>
        <v>0</v>
      </c>
      <c r="AO64" s="520">
        <f t="shared" si="39"/>
        <v>0</v>
      </c>
      <c r="AP64" s="520">
        <f t="shared" si="39"/>
        <v>0</v>
      </c>
      <c r="AQ64" s="520">
        <f t="shared" si="39"/>
        <v>0</v>
      </c>
      <c r="AR64" s="520">
        <f t="shared" si="39"/>
        <v>0</v>
      </c>
      <c r="AS64" s="520">
        <f t="shared" si="39"/>
        <v>0</v>
      </c>
      <c r="AT64" s="520">
        <f t="shared" si="39"/>
        <v>0</v>
      </c>
      <c r="AU64" s="520">
        <f t="shared" si="39"/>
        <v>0</v>
      </c>
      <c r="AV64" s="520">
        <f t="shared" si="39"/>
        <v>0</v>
      </c>
      <c r="AW64" s="520">
        <f t="shared" si="39"/>
        <v>0</v>
      </c>
      <c r="AX64" s="520">
        <f t="shared" si="39"/>
        <v>0</v>
      </c>
      <c r="AY64" s="523">
        <f t="shared" si="11"/>
        <v>0</v>
      </c>
    </row>
    <row r="65" spans="2:51" ht="12.75">
      <c r="B65" s="929"/>
      <c r="C65" s="930" t="s">
        <v>446</v>
      </c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932"/>
      <c r="R65" s="495"/>
      <c r="S65" s="929"/>
      <c r="T65" s="930" t="s">
        <v>446</v>
      </c>
      <c r="U65" s="1294"/>
      <c r="V65" s="542">
        <f>+V66+V69+V72</f>
        <v>0</v>
      </c>
      <c r="W65" s="542">
        <f>+W66+W69+W72</f>
        <v>0</v>
      </c>
      <c r="X65" s="542">
        <f>+X66+X69+X72</f>
        <v>0</v>
      </c>
      <c r="Y65" s="542">
        <f aca="true" t="shared" si="40" ref="Y65:AG65">+Y66+Y69+Y72</f>
        <v>0</v>
      </c>
      <c r="Z65" s="542">
        <f t="shared" si="40"/>
        <v>0</v>
      </c>
      <c r="AA65" s="542">
        <f t="shared" si="40"/>
        <v>0</v>
      </c>
      <c r="AB65" s="542">
        <f t="shared" si="40"/>
        <v>0</v>
      </c>
      <c r="AC65" s="542">
        <f t="shared" si="40"/>
        <v>0</v>
      </c>
      <c r="AD65" s="542">
        <f t="shared" si="40"/>
        <v>0</v>
      </c>
      <c r="AE65" s="542">
        <f t="shared" si="40"/>
        <v>0</v>
      </c>
      <c r="AF65" s="542">
        <f t="shared" si="40"/>
        <v>0</v>
      </c>
      <c r="AG65" s="542">
        <f t="shared" si="40"/>
        <v>0</v>
      </c>
      <c r="AH65" s="543">
        <f t="shared" si="9"/>
        <v>0</v>
      </c>
      <c r="AJ65" s="929"/>
      <c r="AK65" s="930" t="s">
        <v>446</v>
      </c>
      <c r="AL65" s="965"/>
      <c r="AM65" s="542">
        <f>+AM66+AM69+AM72</f>
        <v>0</v>
      </c>
      <c r="AN65" s="542">
        <f>+AN66+AN69+AN72</f>
        <v>0</v>
      </c>
      <c r="AO65" s="542">
        <f>+AO66+AO69+AO72</f>
        <v>0</v>
      </c>
      <c r="AP65" s="542">
        <f aca="true" t="shared" si="41" ref="AP65:AX65">+AP66+AP69+AP72</f>
        <v>0</v>
      </c>
      <c r="AQ65" s="542">
        <f t="shared" si="41"/>
        <v>0</v>
      </c>
      <c r="AR65" s="542">
        <f t="shared" si="41"/>
        <v>0</v>
      </c>
      <c r="AS65" s="542">
        <f t="shared" si="41"/>
        <v>0</v>
      </c>
      <c r="AT65" s="542">
        <f t="shared" si="41"/>
        <v>0</v>
      </c>
      <c r="AU65" s="542">
        <f t="shared" si="41"/>
        <v>0</v>
      </c>
      <c r="AV65" s="542">
        <f t="shared" si="41"/>
        <v>0</v>
      </c>
      <c r="AW65" s="542">
        <f t="shared" si="41"/>
        <v>0</v>
      </c>
      <c r="AX65" s="542">
        <f t="shared" si="41"/>
        <v>0</v>
      </c>
      <c r="AY65" s="543">
        <f t="shared" si="11"/>
        <v>0</v>
      </c>
    </row>
    <row r="66" spans="2:51" ht="12.75">
      <c r="B66" s="914" t="s">
        <v>0</v>
      </c>
      <c r="C66" s="915" t="s">
        <v>436</v>
      </c>
      <c r="D66" s="889" t="s">
        <v>437</v>
      </c>
      <c r="E66" s="890">
        <f aca="true" t="shared" si="42" ref="E66:P66">+E67+E68</f>
        <v>0</v>
      </c>
      <c r="F66" s="890">
        <f t="shared" si="42"/>
        <v>0</v>
      </c>
      <c r="G66" s="890">
        <f t="shared" si="42"/>
        <v>0</v>
      </c>
      <c r="H66" s="890">
        <f t="shared" si="42"/>
        <v>0</v>
      </c>
      <c r="I66" s="890">
        <f t="shared" si="42"/>
        <v>0</v>
      </c>
      <c r="J66" s="890">
        <f t="shared" si="42"/>
        <v>0</v>
      </c>
      <c r="K66" s="890">
        <f t="shared" si="42"/>
        <v>0</v>
      </c>
      <c r="L66" s="890">
        <f t="shared" si="42"/>
        <v>0</v>
      </c>
      <c r="M66" s="890">
        <f t="shared" si="42"/>
        <v>0</v>
      </c>
      <c r="N66" s="890">
        <f t="shared" si="42"/>
        <v>0</v>
      </c>
      <c r="O66" s="890">
        <f t="shared" si="42"/>
        <v>0</v>
      </c>
      <c r="P66" s="890">
        <f t="shared" si="42"/>
        <v>0</v>
      </c>
      <c r="Q66" s="891">
        <f aca="true" t="shared" si="43" ref="Q66:Q74">SUM(E66:P66)</f>
        <v>0</v>
      </c>
      <c r="R66" s="495"/>
      <c r="S66" s="914" t="s">
        <v>0</v>
      </c>
      <c r="T66" s="915" t="s">
        <v>436</v>
      </c>
      <c r="U66" s="1293"/>
      <c r="V66" s="522">
        <f>SUM(V67:V68)</f>
        <v>0</v>
      </c>
      <c r="W66" s="522">
        <f>SUM(W67:W68)</f>
        <v>0</v>
      </c>
      <c r="X66" s="522">
        <f>SUM(X67:X68)</f>
        <v>0</v>
      </c>
      <c r="Y66" s="522">
        <f aca="true" t="shared" si="44" ref="Y66:AG66">SUM(Y67:Y68)</f>
        <v>0</v>
      </c>
      <c r="Z66" s="522">
        <f t="shared" si="44"/>
        <v>0</v>
      </c>
      <c r="AA66" s="522">
        <f t="shared" si="44"/>
        <v>0</v>
      </c>
      <c r="AB66" s="522">
        <f t="shared" si="44"/>
        <v>0</v>
      </c>
      <c r="AC66" s="522">
        <f t="shared" si="44"/>
        <v>0</v>
      </c>
      <c r="AD66" s="522">
        <f t="shared" si="44"/>
        <v>0</v>
      </c>
      <c r="AE66" s="522">
        <f t="shared" si="44"/>
        <v>0</v>
      </c>
      <c r="AF66" s="522">
        <f t="shared" si="44"/>
        <v>0</v>
      </c>
      <c r="AG66" s="522">
        <f t="shared" si="44"/>
        <v>0</v>
      </c>
      <c r="AH66" s="523">
        <f t="shared" si="9"/>
        <v>0</v>
      </c>
      <c r="AJ66" s="914" t="s">
        <v>0</v>
      </c>
      <c r="AK66" s="915" t="s">
        <v>436</v>
      </c>
      <c r="AL66" s="963"/>
      <c r="AM66" s="522">
        <f>SUM(AM67:AM68)</f>
        <v>0</v>
      </c>
      <c r="AN66" s="522">
        <f>SUM(AN67:AN68)</f>
        <v>0</v>
      </c>
      <c r="AO66" s="522">
        <f>SUM(AO67:AO68)</f>
        <v>0</v>
      </c>
      <c r="AP66" s="522">
        <f aca="true" t="shared" si="45" ref="AP66:AX66">SUM(AP67:AP68)</f>
        <v>0</v>
      </c>
      <c r="AQ66" s="522">
        <f t="shared" si="45"/>
        <v>0</v>
      </c>
      <c r="AR66" s="522">
        <f t="shared" si="45"/>
        <v>0</v>
      </c>
      <c r="AS66" s="522">
        <f t="shared" si="45"/>
        <v>0</v>
      </c>
      <c r="AT66" s="522">
        <f t="shared" si="45"/>
        <v>0</v>
      </c>
      <c r="AU66" s="522">
        <f t="shared" si="45"/>
        <v>0</v>
      </c>
      <c r="AV66" s="522">
        <f t="shared" si="45"/>
        <v>0</v>
      </c>
      <c r="AW66" s="522">
        <f t="shared" si="45"/>
        <v>0</v>
      </c>
      <c r="AX66" s="522">
        <f t="shared" si="45"/>
        <v>0</v>
      </c>
      <c r="AY66" s="523">
        <f t="shared" si="11"/>
        <v>0</v>
      </c>
    </row>
    <row r="67" spans="2:51" ht="12.75">
      <c r="B67" s="916" t="s">
        <v>46</v>
      </c>
      <c r="C67" s="917" t="s">
        <v>438</v>
      </c>
      <c r="D67" s="564" t="s">
        <v>437</v>
      </c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4">
        <f t="shared" si="43"/>
        <v>0</v>
      </c>
      <c r="R67" s="495"/>
      <c r="S67" s="916" t="s">
        <v>46</v>
      </c>
      <c r="T67" s="917" t="s">
        <v>438</v>
      </c>
      <c r="U67" s="1290">
        <f>+$H$14</f>
        <v>0</v>
      </c>
      <c r="V67" s="520">
        <f aca="true" t="shared" si="46" ref="V67:AG68">+E67*$U67</f>
        <v>0</v>
      </c>
      <c r="W67" s="520">
        <f t="shared" si="46"/>
        <v>0</v>
      </c>
      <c r="X67" s="520">
        <f t="shared" si="46"/>
        <v>0</v>
      </c>
      <c r="Y67" s="520">
        <f t="shared" si="46"/>
        <v>0</v>
      </c>
      <c r="Z67" s="520">
        <f t="shared" si="46"/>
        <v>0</v>
      </c>
      <c r="AA67" s="520">
        <f t="shared" si="46"/>
        <v>0</v>
      </c>
      <c r="AB67" s="520">
        <f t="shared" si="46"/>
        <v>0</v>
      </c>
      <c r="AC67" s="520">
        <f t="shared" si="46"/>
        <v>0</v>
      </c>
      <c r="AD67" s="520">
        <f t="shared" si="46"/>
        <v>0</v>
      </c>
      <c r="AE67" s="520">
        <f t="shared" si="46"/>
        <v>0</v>
      </c>
      <c r="AF67" s="520">
        <f t="shared" si="46"/>
        <v>0</v>
      </c>
      <c r="AG67" s="520">
        <f t="shared" si="46"/>
        <v>0</v>
      </c>
      <c r="AH67" s="523">
        <f t="shared" si="9"/>
        <v>0</v>
      </c>
      <c r="AJ67" s="916" t="s">
        <v>46</v>
      </c>
      <c r="AK67" s="917" t="s">
        <v>438</v>
      </c>
      <c r="AL67" s="544"/>
      <c r="AM67" s="520">
        <f aca="true" t="shared" si="47" ref="AM67:AX68">+E67*$AL67</f>
        <v>0</v>
      </c>
      <c r="AN67" s="520">
        <f t="shared" si="47"/>
        <v>0</v>
      </c>
      <c r="AO67" s="520">
        <f t="shared" si="47"/>
        <v>0</v>
      </c>
      <c r="AP67" s="520">
        <f t="shared" si="47"/>
        <v>0</v>
      </c>
      <c r="AQ67" s="520">
        <f t="shared" si="47"/>
        <v>0</v>
      </c>
      <c r="AR67" s="520">
        <f t="shared" si="47"/>
        <v>0</v>
      </c>
      <c r="AS67" s="520">
        <f t="shared" si="47"/>
        <v>0</v>
      </c>
      <c r="AT67" s="520">
        <f t="shared" si="47"/>
        <v>0</v>
      </c>
      <c r="AU67" s="520">
        <f t="shared" si="47"/>
        <v>0</v>
      </c>
      <c r="AV67" s="520">
        <f t="shared" si="47"/>
        <v>0</v>
      </c>
      <c r="AW67" s="520">
        <f t="shared" si="47"/>
        <v>0</v>
      </c>
      <c r="AX67" s="520">
        <f t="shared" si="47"/>
        <v>0</v>
      </c>
      <c r="AY67" s="523">
        <f t="shared" si="11"/>
        <v>0</v>
      </c>
    </row>
    <row r="68" spans="2:51" ht="12.75">
      <c r="B68" s="916" t="s">
        <v>47</v>
      </c>
      <c r="C68" s="917" t="s">
        <v>439</v>
      </c>
      <c r="D68" s="564" t="s">
        <v>437</v>
      </c>
      <c r="E68" s="893"/>
      <c r="F68" s="893"/>
      <c r="G68" s="893"/>
      <c r="H68" s="893"/>
      <c r="I68" s="893"/>
      <c r="J68" s="893"/>
      <c r="K68" s="893"/>
      <c r="L68" s="893"/>
      <c r="M68" s="893"/>
      <c r="N68" s="893"/>
      <c r="O68" s="893"/>
      <c r="P68" s="893"/>
      <c r="Q68" s="894">
        <f t="shared" si="43"/>
        <v>0</v>
      </c>
      <c r="R68" s="495"/>
      <c r="S68" s="916" t="s">
        <v>47</v>
      </c>
      <c r="T68" s="917" t="s">
        <v>439</v>
      </c>
      <c r="U68" s="1290">
        <f>+$J$14</f>
        <v>0</v>
      </c>
      <c r="V68" s="520">
        <f t="shared" si="46"/>
        <v>0</v>
      </c>
      <c r="W68" s="520">
        <f t="shared" si="46"/>
        <v>0</v>
      </c>
      <c r="X68" s="520">
        <f t="shared" si="46"/>
        <v>0</v>
      </c>
      <c r="Y68" s="520">
        <f t="shared" si="46"/>
        <v>0</v>
      </c>
      <c r="Z68" s="520">
        <f t="shared" si="46"/>
        <v>0</v>
      </c>
      <c r="AA68" s="520">
        <f t="shared" si="46"/>
        <v>0</v>
      </c>
      <c r="AB68" s="520">
        <f t="shared" si="46"/>
        <v>0</v>
      </c>
      <c r="AC68" s="520">
        <f t="shared" si="46"/>
        <v>0</v>
      </c>
      <c r="AD68" s="520">
        <f t="shared" si="46"/>
        <v>0</v>
      </c>
      <c r="AE68" s="520">
        <f t="shared" si="46"/>
        <v>0</v>
      </c>
      <c r="AF68" s="520">
        <f t="shared" si="46"/>
        <v>0</v>
      </c>
      <c r="AG68" s="520">
        <f t="shared" si="46"/>
        <v>0</v>
      </c>
      <c r="AH68" s="523">
        <f t="shared" si="9"/>
        <v>0</v>
      </c>
      <c r="AJ68" s="916" t="s">
        <v>47</v>
      </c>
      <c r="AK68" s="917" t="s">
        <v>439</v>
      </c>
      <c r="AL68" s="544"/>
      <c r="AM68" s="520">
        <f t="shared" si="47"/>
        <v>0</v>
      </c>
      <c r="AN68" s="520">
        <f t="shared" si="47"/>
        <v>0</v>
      </c>
      <c r="AO68" s="520">
        <f t="shared" si="47"/>
        <v>0</v>
      </c>
      <c r="AP68" s="520">
        <f t="shared" si="47"/>
        <v>0</v>
      </c>
      <c r="AQ68" s="520">
        <f t="shared" si="47"/>
        <v>0</v>
      </c>
      <c r="AR68" s="520">
        <f t="shared" si="47"/>
        <v>0</v>
      </c>
      <c r="AS68" s="520">
        <f t="shared" si="47"/>
        <v>0</v>
      </c>
      <c r="AT68" s="520">
        <f t="shared" si="47"/>
        <v>0</v>
      </c>
      <c r="AU68" s="520">
        <f t="shared" si="47"/>
        <v>0</v>
      </c>
      <c r="AV68" s="520">
        <f t="shared" si="47"/>
        <v>0</v>
      </c>
      <c r="AW68" s="520">
        <f t="shared" si="47"/>
        <v>0</v>
      </c>
      <c r="AX68" s="520">
        <f t="shared" si="47"/>
        <v>0</v>
      </c>
      <c r="AY68" s="523">
        <f t="shared" si="11"/>
        <v>0</v>
      </c>
    </row>
    <row r="69" spans="2:51" ht="12.75">
      <c r="B69" s="916" t="s">
        <v>1</v>
      </c>
      <c r="C69" s="917" t="s">
        <v>440</v>
      </c>
      <c r="D69" s="564" t="s">
        <v>424</v>
      </c>
      <c r="E69" s="918">
        <f aca="true" t="shared" si="48" ref="E69:P69">E70+E71</f>
        <v>0</v>
      </c>
      <c r="F69" s="918">
        <f t="shared" si="48"/>
        <v>0</v>
      </c>
      <c r="G69" s="918">
        <f t="shared" si="48"/>
        <v>0</v>
      </c>
      <c r="H69" s="918">
        <f t="shared" si="48"/>
        <v>0</v>
      </c>
      <c r="I69" s="918">
        <f t="shared" si="48"/>
        <v>0</v>
      </c>
      <c r="J69" s="918">
        <f t="shared" si="48"/>
        <v>0</v>
      </c>
      <c r="K69" s="918">
        <f t="shared" si="48"/>
        <v>0</v>
      </c>
      <c r="L69" s="918">
        <f t="shared" si="48"/>
        <v>0</v>
      </c>
      <c r="M69" s="918">
        <f t="shared" si="48"/>
        <v>0</v>
      </c>
      <c r="N69" s="918">
        <f t="shared" si="48"/>
        <v>0</v>
      </c>
      <c r="O69" s="918">
        <f t="shared" si="48"/>
        <v>0</v>
      </c>
      <c r="P69" s="918">
        <f t="shared" si="48"/>
        <v>0</v>
      </c>
      <c r="Q69" s="894">
        <f t="shared" si="43"/>
        <v>0</v>
      </c>
      <c r="R69" s="495"/>
      <c r="S69" s="916" t="s">
        <v>1</v>
      </c>
      <c r="T69" s="917" t="s">
        <v>440</v>
      </c>
      <c r="U69" s="1290"/>
      <c r="V69" s="520">
        <f>+V70+V71</f>
        <v>0</v>
      </c>
      <c r="W69" s="520">
        <f>+W70+W71</f>
        <v>0</v>
      </c>
      <c r="X69" s="520">
        <f>+X70+X71</f>
        <v>0</v>
      </c>
      <c r="Y69" s="520">
        <f aca="true" t="shared" si="49" ref="Y69:AG69">+Y70+Y71</f>
        <v>0</v>
      </c>
      <c r="Z69" s="520">
        <f t="shared" si="49"/>
        <v>0</v>
      </c>
      <c r="AA69" s="520">
        <f t="shared" si="49"/>
        <v>0</v>
      </c>
      <c r="AB69" s="520">
        <f t="shared" si="49"/>
        <v>0</v>
      </c>
      <c r="AC69" s="520">
        <f t="shared" si="49"/>
        <v>0</v>
      </c>
      <c r="AD69" s="520">
        <f t="shared" si="49"/>
        <v>0</v>
      </c>
      <c r="AE69" s="520">
        <f t="shared" si="49"/>
        <v>0</v>
      </c>
      <c r="AF69" s="520">
        <f t="shared" si="49"/>
        <v>0</v>
      </c>
      <c r="AG69" s="520">
        <f t="shared" si="49"/>
        <v>0</v>
      </c>
      <c r="AH69" s="523">
        <f t="shared" si="9"/>
        <v>0</v>
      </c>
      <c r="AJ69" s="916" t="s">
        <v>1</v>
      </c>
      <c r="AK69" s="917" t="s">
        <v>440</v>
      </c>
      <c r="AL69" s="962"/>
      <c r="AM69" s="520">
        <f>+AM70+AM71</f>
        <v>0</v>
      </c>
      <c r="AN69" s="520">
        <f>+AN70+AN71</f>
        <v>0</v>
      </c>
      <c r="AO69" s="520">
        <f>+AO70+AO71</f>
        <v>0</v>
      </c>
      <c r="AP69" s="520">
        <f aca="true" t="shared" si="50" ref="AP69:AX69">+AP70+AP71</f>
        <v>0</v>
      </c>
      <c r="AQ69" s="520">
        <f t="shared" si="50"/>
        <v>0</v>
      </c>
      <c r="AR69" s="520">
        <f t="shared" si="50"/>
        <v>0</v>
      </c>
      <c r="AS69" s="520">
        <f t="shared" si="50"/>
        <v>0</v>
      </c>
      <c r="AT69" s="520">
        <f t="shared" si="50"/>
        <v>0</v>
      </c>
      <c r="AU69" s="520">
        <f t="shared" si="50"/>
        <v>0</v>
      </c>
      <c r="AV69" s="520">
        <f t="shared" si="50"/>
        <v>0</v>
      </c>
      <c r="AW69" s="520">
        <f t="shared" si="50"/>
        <v>0</v>
      </c>
      <c r="AX69" s="520">
        <f t="shared" si="50"/>
        <v>0</v>
      </c>
      <c r="AY69" s="523">
        <f t="shared" si="11"/>
        <v>0</v>
      </c>
    </row>
    <row r="70" spans="2:51" ht="12.75">
      <c r="B70" s="916" t="s">
        <v>49</v>
      </c>
      <c r="C70" s="919" t="s">
        <v>441</v>
      </c>
      <c r="D70" s="564" t="s">
        <v>424</v>
      </c>
      <c r="E70" s="893"/>
      <c r="F70" s="893"/>
      <c r="G70" s="893"/>
      <c r="H70" s="893"/>
      <c r="I70" s="893"/>
      <c r="J70" s="893"/>
      <c r="K70" s="893"/>
      <c r="L70" s="893"/>
      <c r="M70" s="893"/>
      <c r="N70" s="893"/>
      <c r="O70" s="893"/>
      <c r="P70" s="893"/>
      <c r="Q70" s="894">
        <f t="shared" si="43"/>
        <v>0</v>
      </c>
      <c r="R70" s="495"/>
      <c r="S70" s="916" t="s">
        <v>49</v>
      </c>
      <c r="T70" s="919" t="s">
        <v>441</v>
      </c>
      <c r="U70" s="1290">
        <f>+$H$22</f>
        <v>0</v>
      </c>
      <c r="V70" s="520">
        <f aca="true" t="shared" si="51" ref="V70:AG71">+E70*$U70</f>
        <v>0</v>
      </c>
      <c r="W70" s="520">
        <f t="shared" si="51"/>
        <v>0</v>
      </c>
      <c r="X70" s="520">
        <f t="shared" si="51"/>
        <v>0</v>
      </c>
      <c r="Y70" s="520">
        <f t="shared" si="51"/>
        <v>0</v>
      </c>
      <c r="Z70" s="520">
        <f t="shared" si="51"/>
        <v>0</v>
      </c>
      <c r="AA70" s="520">
        <f t="shared" si="51"/>
        <v>0</v>
      </c>
      <c r="AB70" s="520">
        <f t="shared" si="51"/>
        <v>0</v>
      </c>
      <c r="AC70" s="520">
        <f t="shared" si="51"/>
        <v>0</v>
      </c>
      <c r="AD70" s="520">
        <f t="shared" si="51"/>
        <v>0</v>
      </c>
      <c r="AE70" s="520">
        <f t="shared" si="51"/>
        <v>0</v>
      </c>
      <c r="AF70" s="520">
        <f t="shared" si="51"/>
        <v>0</v>
      </c>
      <c r="AG70" s="520">
        <f t="shared" si="51"/>
        <v>0</v>
      </c>
      <c r="AH70" s="523">
        <f t="shared" si="9"/>
        <v>0</v>
      </c>
      <c r="AJ70" s="916" t="s">
        <v>49</v>
      </c>
      <c r="AK70" s="919" t="s">
        <v>441</v>
      </c>
      <c r="AL70" s="544"/>
      <c r="AM70" s="520">
        <f aca="true" t="shared" si="52" ref="AM70:AX71">+E70*$AL70</f>
        <v>0</v>
      </c>
      <c r="AN70" s="520">
        <f t="shared" si="52"/>
        <v>0</v>
      </c>
      <c r="AO70" s="520">
        <f t="shared" si="52"/>
        <v>0</v>
      </c>
      <c r="AP70" s="520">
        <f t="shared" si="52"/>
        <v>0</v>
      </c>
      <c r="AQ70" s="520">
        <f t="shared" si="52"/>
        <v>0</v>
      </c>
      <c r="AR70" s="520">
        <f t="shared" si="52"/>
        <v>0</v>
      </c>
      <c r="AS70" s="520">
        <f t="shared" si="52"/>
        <v>0</v>
      </c>
      <c r="AT70" s="520">
        <f t="shared" si="52"/>
        <v>0</v>
      </c>
      <c r="AU70" s="520">
        <f t="shared" si="52"/>
        <v>0</v>
      </c>
      <c r="AV70" s="520">
        <f t="shared" si="52"/>
        <v>0</v>
      </c>
      <c r="AW70" s="520">
        <f t="shared" si="52"/>
        <v>0</v>
      </c>
      <c r="AX70" s="520">
        <f t="shared" si="52"/>
        <v>0</v>
      </c>
      <c r="AY70" s="523">
        <f t="shared" si="11"/>
        <v>0</v>
      </c>
    </row>
    <row r="71" spans="2:51" ht="12.75">
      <c r="B71" s="916" t="s">
        <v>50</v>
      </c>
      <c r="C71" s="919" t="s">
        <v>442</v>
      </c>
      <c r="D71" s="564" t="s">
        <v>424</v>
      </c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3"/>
      <c r="P71" s="893"/>
      <c r="Q71" s="894">
        <f t="shared" si="43"/>
        <v>0</v>
      </c>
      <c r="R71" s="495"/>
      <c r="S71" s="916" t="s">
        <v>50</v>
      </c>
      <c r="T71" s="919" t="s">
        <v>442</v>
      </c>
      <c r="U71" s="1290">
        <f>+$H$23</f>
        <v>0</v>
      </c>
      <c r="V71" s="520">
        <f t="shared" si="51"/>
        <v>0</v>
      </c>
      <c r="W71" s="520">
        <f t="shared" si="51"/>
        <v>0</v>
      </c>
      <c r="X71" s="520">
        <f t="shared" si="51"/>
        <v>0</v>
      </c>
      <c r="Y71" s="520">
        <f t="shared" si="51"/>
        <v>0</v>
      </c>
      <c r="Z71" s="520">
        <f t="shared" si="51"/>
        <v>0</v>
      </c>
      <c r="AA71" s="520">
        <f t="shared" si="51"/>
        <v>0</v>
      </c>
      <c r="AB71" s="520">
        <f t="shared" si="51"/>
        <v>0</v>
      </c>
      <c r="AC71" s="520">
        <f t="shared" si="51"/>
        <v>0</v>
      </c>
      <c r="AD71" s="520">
        <f t="shared" si="51"/>
        <v>0</v>
      </c>
      <c r="AE71" s="520">
        <f t="shared" si="51"/>
        <v>0</v>
      </c>
      <c r="AF71" s="520">
        <f t="shared" si="51"/>
        <v>0</v>
      </c>
      <c r="AG71" s="520">
        <f t="shared" si="51"/>
        <v>0</v>
      </c>
      <c r="AH71" s="523">
        <f t="shared" si="9"/>
        <v>0</v>
      </c>
      <c r="AJ71" s="916" t="s">
        <v>50</v>
      </c>
      <c r="AK71" s="919" t="s">
        <v>442</v>
      </c>
      <c r="AL71" s="544"/>
      <c r="AM71" s="520">
        <f t="shared" si="52"/>
        <v>0</v>
      </c>
      <c r="AN71" s="520">
        <f t="shared" si="52"/>
        <v>0</v>
      </c>
      <c r="AO71" s="520">
        <f t="shared" si="52"/>
        <v>0</v>
      </c>
      <c r="AP71" s="520">
        <f t="shared" si="52"/>
        <v>0</v>
      </c>
      <c r="AQ71" s="520">
        <f t="shared" si="52"/>
        <v>0</v>
      </c>
      <c r="AR71" s="520">
        <f t="shared" si="52"/>
        <v>0</v>
      </c>
      <c r="AS71" s="520">
        <f t="shared" si="52"/>
        <v>0</v>
      </c>
      <c r="AT71" s="520">
        <f t="shared" si="52"/>
        <v>0</v>
      </c>
      <c r="AU71" s="520">
        <f t="shared" si="52"/>
        <v>0</v>
      </c>
      <c r="AV71" s="520">
        <f t="shared" si="52"/>
        <v>0</v>
      </c>
      <c r="AW71" s="520">
        <f t="shared" si="52"/>
        <v>0</v>
      </c>
      <c r="AX71" s="520">
        <f t="shared" si="52"/>
        <v>0</v>
      </c>
      <c r="AY71" s="523">
        <f t="shared" si="11"/>
        <v>0</v>
      </c>
    </row>
    <row r="72" spans="2:51" ht="12.75">
      <c r="B72" s="1068" t="s">
        <v>2</v>
      </c>
      <c r="C72" s="920" t="s">
        <v>443</v>
      </c>
      <c r="D72" s="921" t="s">
        <v>444</v>
      </c>
      <c r="E72" s="918">
        <f aca="true" t="shared" si="53" ref="E72:P72">E73+E74</f>
        <v>0</v>
      </c>
      <c r="F72" s="918">
        <f t="shared" si="53"/>
        <v>0</v>
      </c>
      <c r="G72" s="918">
        <f t="shared" si="53"/>
        <v>0</v>
      </c>
      <c r="H72" s="918">
        <f t="shared" si="53"/>
        <v>0</v>
      </c>
      <c r="I72" s="918">
        <f t="shared" si="53"/>
        <v>0</v>
      </c>
      <c r="J72" s="918">
        <f t="shared" si="53"/>
        <v>0</v>
      </c>
      <c r="K72" s="918">
        <f t="shared" si="53"/>
        <v>0</v>
      </c>
      <c r="L72" s="918">
        <f t="shared" si="53"/>
        <v>0</v>
      </c>
      <c r="M72" s="918">
        <f t="shared" si="53"/>
        <v>0</v>
      </c>
      <c r="N72" s="918">
        <f t="shared" si="53"/>
        <v>0</v>
      </c>
      <c r="O72" s="918">
        <f t="shared" si="53"/>
        <v>0</v>
      </c>
      <c r="P72" s="918">
        <f t="shared" si="53"/>
        <v>0</v>
      </c>
      <c r="Q72" s="922">
        <f t="shared" si="43"/>
        <v>0</v>
      </c>
      <c r="R72" s="495"/>
      <c r="S72" s="1068" t="s">
        <v>2</v>
      </c>
      <c r="T72" s="920" t="s">
        <v>443</v>
      </c>
      <c r="U72" s="1290"/>
      <c r="V72" s="537">
        <f>+V73+V74</f>
        <v>0</v>
      </c>
      <c r="W72" s="537">
        <f>+W73+W74</f>
        <v>0</v>
      </c>
      <c r="X72" s="537">
        <f>+X73+X74</f>
        <v>0</v>
      </c>
      <c r="Y72" s="537">
        <f aca="true" t="shared" si="54" ref="Y72:AG72">+Y73+Y74</f>
        <v>0</v>
      </c>
      <c r="Z72" s="537">
        <f t="shared" si="54"/>
        <v>0</v>
      </c>
      <c r="AA72" s="537">
        <f t="shared" si="54"/>
        <v>0</v>
      </c>
      <c r="AB72" s="537">
        <f t="shared" si="54"/>
        <v>0</v>
      </c>
      <c r="AC72" s="537">
        <f t="shared" si="54"/>
        <v>0</v>
      </c>
      <c r="AD72" s="537">
        <f t="shared" si="54"/>
        <v>0</v>
      </c>
      <c r="AE72" s="537">
        <f t="shared" si="54"/>
        <v>0</v>
      </c>
      <c r="AF72" s="537">
        <f t="shared" si="54"/>
        <v>0</v>
      </c>
      <c r="AG72" s="537">
        <f t="shared" si="54"/>
        <v>0</v>
      </c>
      <c r="AH72" s="523">
        <f t="shared" si="9"/>
        <v>0</v>
      </c>
      <c r="AJ72" s="1070" t="s">
        <v>2</v>
      </c>
      <c r="AK72" s="920" t="s">
        <v>443</v>
      </c>
      <c r="AL72" s="962"/>
      <c r="AM72" s="537">
        <f>+AM73+AM74</f>
        <v>0</v>
      </c>
      <c r="AN72" s="537">
        <f>+AN73+AN74</f>
        <v>0</v>
      </c>
      <c r="AO72" s="537">
        <f>+AO73+AO74</f>
        <v>0</v>
      </c>
      <c r="AP72" s="537">
        <f aca="true" t="shared" si="55" ref="AP72:AX72">+AP73+AP74</f>
        <v>0</v>
      </c>
      <c r="AQ72" s="537">
        <f t="shared" si="55"/>
        <v>0</v>
      </c>
      <c r="AR72" s="537">
        <f t="shared" si="55"/>
        <v>0</v>
      </c>
      <c r="AS72" s="537">
        <f t="shared" si="55"/>
        <v>0</v>
      </c>
      <c r="AT72" s="537">
        <f t="shared" si="55"/>
        <v>0</v>
      </c>
      <c r="AU72" s="537">
        <f t="shared" si="55"/>
        <v>0</v>
      </c>
      <c r="AV72" s="537">
        <f t="shared" si="55"/>
        <v>0</v>
      </c>
      <c r="AW72" s="537">
        <f t="shared" si="55"/>
        <v>0</v>
      </c>
      <c r="AX72" s="537">
        <f t="shared" si="55"/>
        <v>0</v>
      </c>
      <c r="AY72" s="523">
        <f t="shared" si="11"/>
        <v>0</v>
      </c>
    </row>
    <row r="73" spans="2:51" ht="12.75">
      <c r="B73" s="916" t="s">
        <v>53</v>
      </c>
      <c r="C73" s="923" t="s">
        <v>729</v>
      </c>
      <c r="D73" s="921" t="s">
        <v>444</v>
      </c>
      <c r="E73" s="893"/>
      <c r="F73" s="893"/>
      <c r="G73" s="893"/>
      <c r="H73" s="893"/>
      <c r="I73" s="893"/>
      <c r="J73" s="893"/>
      <c r="K73" s="893"/>
      <c r="L73" s="893"/>
      <c r="M73" s="893"/>
      <c r="N73" s="893"/>
      <c r="O73" s="893"/>
      <c r="P73" s="893"/>
      <c r="Q73" s="894">
        <f t="shared" si="43"/>
        <v>0</v>
      </c>
      <c r="R73" s="495"/>
      <c r="S73" s="916" t="s">
        <v>53</v>
      </c>
      <c r="T73" s="923" t="s">
        <v>729</v>
      </c>
      <c r="U73" s="1290">
        <f>+$H$30</f>
        <v>0</v>
      </c>
      <c r="V73" s="520">
        <f aca="true" t="shared" si="56" ref="V73:AG74">+E73*$U73</f>
        <v>0</v>
      </c>
      <c r="W73" s="520">
        <f t="shared" si="56"/>
        <v>0</v>
      </c>
      <c r="X73" s="520">
        <f t="shared" si="56"/>
        <v>0</v>
      </c>
      <c r="Y73" s="520">
        <f t="shared" si="56"/>
        <v>0</v>
      </c>
      <c r="Z73" s="520">
        <f t="shared" si="56"/>
        <v>0</v>
      </c>
      <c r="AA73" s="520">
        <f t="shared" si="56"/>
        <v>0</v>
      </c>
      <c r="AB73" s="520">
        <f t="shared" si="56"/>
        <v>0</v>
      </c>
      <c r="AC73" s="520">
        <f t="shared" si="56"/>
        <v>0</v>
      </c>
      <c r="AD73" s="520">
        <f t="shared" si="56"/>
        <v>0</v>
      </c>
      <c r="AE73" s="520">
        <f t="shared" si="56"/>
        <v>0</v>
      </c>
      <c r="AF73" s="520">
        <f t="shared" si="56"/>
        <v>0</v>
      </c>
      <c r="AG73" s="520">
        <f t="shared" si="56"/>
        <v>0</v>
      </c>
      <c r="AH73" s="523">
        <f t="shared" si="9"/>
        <v>0</v>
      </c>
      <c r="AJ73" s="916" t="s">
        <v>53</v>
      </c>
      <c r="AK73" s="923" t="s">
        <v>729</v>
      </c>
      <c r="AL73" s="544"/>
      <c r="AM73" s="520">
        <f aca="true" t="shared" si="57" ref="AM73:AX74">+E73*$AL73</f>
        <v>0</v>
      </c>
      <c r="AN73" s="520">
        <f t="shared" si="57"/>
        <v>0</v>
      </c>
      <c r="AO73" s="520">
        <f t="shared" si="57"/>
        <v>0</v>
      </c>
      <c r="AP73" s="520">
        <f t="shared" si="57"/>
        <v>0</v>
      </c>
      <c r="AQ73" s="520">
        <f t="shared" si="57"/>
        <v>0</v>
      </c>
      <c r="AR73" s="520">
        <f t="shared" si="57"/>
        <v>0</v>
      </c>
      <c r="AS73" s="520">
        <f t="shared" si="57"/>
        <v>0</v>
      </c>
      <c r="AT73" s="520">
        <f t="shared" si="57"/>
        <v>0</v>
      </c>
      <c r="AU73" s="520">
        <f t="shared" si="57"/>
        <v>0</v>
      </c>
      <c r="AV73" s="520">
        <f t="shared" si="57"/>
        <v>0</v>
      </c>
      <c r="AW73" s="520">
        <f t="shared" si="57"/>
        <v>0</v>
      </c>
      <c r="AX73" s="520">
        <f t="shared" si="57"/>
        <v>0</v>
      </c>
      <c r="AY73" s="523">
        <f t="shared" si="11"/>
        <v>0</v>
      </c>
    </row>
    <row r="74" spans="2:51" ht="12.75">
      <c r="B74" s="924" t="s">
        <v>54</v>
      </c>
      <c r="C74" s="925" t="s">
        <v>730</v>
      </c>
      <c r="D74" s="926" t="s">
        <v>444</v>
      </c>
      <c r="E74" s="927"/>
      <c r="F74" s="927"/>
      <c r="G74" s="927"/>
      <c r="H74" s="927"/>
      <c r="I74" s="927"/>
      <c r="J74" s="927"/>
      <c r="K74" s="927"/>
      <c r="L74" s="927"/>
      <c r="M74" s="927"/>
      <c r="N74" s="927"/>
      <c r="O74" s="927"/>
      <c r="P74" s="927"/>
      <c r="Q74" s="928">
        <f t="shared" si="43"/>
        <v>0</v>
      </c>
      <c r="R74" s="495"/>
      <c r="S74" s="924" t="s">
        <v>54</v>
      </c>
      <c r="T74" s="925" t="s">
        <v>730</v>
      </c>
      <c r="U74" s="1291">
        <f>+$J$30</f>
        <v>0</v>
      </c>
      <c r="V74" s="537">
        <f t="shared" si="56"/>
        <v>0</v>
      </c>
      <c r="W74" s="537">
        <f t="shared" si="56"/>
        <v>0</v>
      </c>
      <c r="X74" s="537">
        <f t="shared" si="56"/>
        <v>0</v>
      </c>
      <c r="Y74" s="537">
        <f t="shared" si="56"/>
        <v>0</v>
      </c>
      <c r="Z74" s="537">
        <f t="shared" si="56"/>
        <v>0</v>
      </c>
      <c r="AA74" s="537">
        <f t="shared" si="56"/>
        <v>0</v>
      </c>
      <c r="AB74" s="537">
        <f t="shared" si="56"/>
        <v>0</v>
      </c>
      <c r="AC74" s="537">
        <f t="shared" si="56"/>
        <v>0</v>
      </c>
      <c r="AD74" s="537">
        <f t="shared" si="56"/>
        <v>0</v>
      </c>
      <c r="AE74" s="537">
        <f t="shared" si="56"/>
        <v>0</v>
      </c>
      <c r="AF74" s="537">
        <f t="shared" si="56"/>
        <v>0</v>
      </c>
      <c r="AG74" s="537">
        <f t="shared" si="56"/>
        <v>0</v>
      </c>
      <c r="AH74" s="523">
        <f t="shared" si="9"/>
        <v>0</v>
      </c>
      <c r="AJ74" s="924" t="s">
        <v>54</v>
      </c>
      <c r="AK74" s="925" t="s">
        <v>730</v>
      </c>
      <c r="AL74" s="545"/>
      <c r="AM74" s="537">
        <f t="shared" si="57"/>
        <v>0</v>
      </c>
      <c r="AN74" s="537">
        <f t="shared" si="57"/>
        <v>0</v>
      </c>
      <c r="AO74" s="537">
        <f t="shared" si="57"/>
        <v>0</v>
      </c>
      <c r="AP74" s="537">
        <f t="shared" si="57"/>
        <v>0</v>
      </c>
      <c r="AQ74" s="537">
        <f t="shared" si="57"/>
        <v>0</v>
      </c>
      <c r="AR74" s="537">
        <f t="shared" si="57"/>
        <v>0</v>
      </c>
      <c r="AS74" s="537">
        <f t="shared" si="57"/>
        <v>0</v>
      </c>
      <c r="AT74" s="537">
        <f t="shared" si="57"/>
        <v>0</v>
      </c>
      <c r="AU74" s="537">
        <f t="shared" si="57"/>
        <v>0</v>
      </c>
      <c r="AV74" s="537">
        <f t="shared" si="57"/>
        <v>0</v>
      </c>
      <c r="AW74" s="537">
        <f t="shared" si="57"/>
        <v>0</v>
      </c>
      <c r="AX74" s="537">
        <f t="shared" si="57"/>
        <v>0</v>
      </c>
      <c r="AY74" s="523">
        <f t="shared" si="11"/>
        <v>0</v>
      </c>
    </row>
    <row r="75" spans="2:51" ht="12.75">
      <c r="B75" s="933"/>
      <c r="C75" s="934" t="s">
        <v>447</v>
      </c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495"/>
      <c r="S75" s="937"/>
      <c r="T75" s="938" t="s">
        <v>447</v>
      </c>
      <c r="U75" s="1295"/>
      <c r="V75" s="542">
        <f aca="true" t="shared" si="58" ref="V75:AG75">+V76</f>
        <v>0</v>
      </c>
      <c r="W75" s="542">
        <f t="shared" si="58"/>
        <v>0</v>
      </c>
      <c r="X75" s="542">
        <f t="shared" si="58"/>
        <v>0</v>
      </c>
      <c r="Y75" s="542">
        <f t="shared" si="58"/>
        <v>0</v>
      </c>
      <c r="Z75" s="542">
        <f t="shared" si="58"/>
        <v>0</v>
      </c>
      <c r="AA75" s="542">
        <f t="shared" si="58"/>
        <v>0</v>
      </c>
      <c r="AB75" s="542">
        <f t="shared" si="58"/>
        <v>0</v>
      </c>
      <c r="AC75" s="542">
        <f t="shared" si="58"/>
        <v>0</v>
      </c>
      <c r="AD75" s="542">
        <f t="shared" si="58"/>
        <v>0</v>
      </c>
      <c r="AE75" s="542">
        <f t="shared" si="58"/>
        <v>0</v>
      </c>
      <c r="AF75" s="542">
        <f t="shared" si="58"/>
        <v>0</v>
      </c>
      <c r="AG75" s="542">
        <f t="shared" si="58"/>
        <v>0</v>
      </c>
      <c r="AH75" s="543">
        <f t="shared" si="9"/>
        <v>0</v>
      </c>
      <c r="AJ75" s="937"/>
      <c r="AK75" s="938" t="s">
        <v>447</v>
      </c>
      <c r="AL75" s="546"/>
      <c r="AM75" s="542">
        <f aca="true" t="shared" si="59" ref="AM75:AX75">+AM76</f>
        <v>0</v>
      </c>
      <c r="AN75" s="542">
        <f t="shared" si="59"/>
        <v>0</v>
      </c>
      <c r="AO75" s="542">
        <f t="shared" si="59"/>
        <v>0</v>
      </c>
      <c r="AP75" s="542">
        <f t="shared" si="59"/>
        <v>0</v>
      </c>
      <c r="AQ75" s="542">
        <f t="shared" si="59"/>
        <v>0</v>
      </c>
      <c r="AR75" s="542">
        <f t="shared" si="59"/>
        <v>0</v>
      </c>
      <c r="AS75" s="542">
        <f t="shared" si="59"/>
        <v>0</v>
      </c>
      <c r="AT75" s="542">
        <f t="shared" si="59"/>
        <v>0</v>
      </c>
      <c r="AU75" s="542">
        <f t="shared" si="59"/>
        <v>0</v>
      </c>
      <c r="AV75" s="542">
        <f t="shared" si="59"/>
        <v>0</v>
      </c>
      <c r="AW75" s="542">
        <f t="shared" si="59"/>
        <v>0</v>
      </c>
      <c r="AX75" s="542">
        <f t="shared" si="59"/>
        <v>0</v>
      </c>
      <c r="AY75" s="543">
        <f t="shared" si="11"/>
        <v>0</v>
      </c>
    </row>
    <row r="76" spans="2:51" ht="12.75">
      <c r="B76" s="939" t="s">
        <v>0</v>
      </c>
      <c r="C76" s="940" t="s">
        <v>440</v>
      </c>
      <c r="D76" s="903" t="s">
        <v>424</v>
      </c>
      <c r="E76" s="941">
        <f aca="true" t="shared" si="60" ref="E76:P76">E77+E78</f>
        <v>0</v>
      </c>
      <c r="F76" s="941">
        <f t="shared" si="60"/>
        <v>0</v>
      </c>
      <c r="G76" s="941">
        <f t="shared" si="60"/>
        <v>0</v>
      </c>
      <c r="H76" s="941">
        <f t="shared" si="60"/>
        <v>0</v>
      </c>
      <c r="I76" s="941">
        <f t="shared" si="60"/>
        <v>0</v>
      </c>
      <c r="J76" s="941">
        <f t="shared" si="60"/>
        <v>0</v>
      </c>
      <c r="K76" s="941">
        <f t="shared" si="60"/>
        <v>0</v>
      </c>
      <c r="L76" s="941">
        <f t="shared" si="60"/>
        <v>0</v>
      </c>
      <c r="M76" s="941">
        <f t="shared" si="60"/>
        <v>0</v>
      </c>
      <c r="N76" s="941">
        <f t="shared" si="60"/>
        <v>0</v>
      </c>
      <c r="O76" s="941">
        <f t="shared" si="60"/>
        <v>0</v>
      </c>
      <c r="P76" s="941">
        <f t="shared" si="60"/>
        <v>0</v>
      </c>
      <c r="Q76" s="942">
        <f>SUM(E76:P76)</f>
        <v>0</v>
      </c>
      <c r="R76" s="495"/>
      <c r="S76" s="939" t="s">
        <v>0</v>
      </c>
      <c r="T76" s="940" t="s">
        <v>440</v>
      </c>
      <c r="U76" s="1296"/>
      <c r="V76" s="522">
        <f>+V77+V78</f>
        <v>0</v>
      </c>
      <c r="W76" s="522">
        <f>+W77+W78</f>
        <v>0</v>
      </c>
      <c r="X76" s="522">
        <f>+X77+X78</f>
        <v>0</v>
      </c>
      <c r="Y76" s="522">
        <f aca="true" t="shared" si="61" ref="Y76:AG76">+Y77+Y78</f>
        <v>0</v>
      </c>
      <c r="Z76" s="522">
        <f t="shared" si="61"/>
        <v>0</v>
      </c>
      <c r="AA76" s="522">
        <f t="shared" si="61"/>
        <v>0</v>
      </c>
      <c r="AB76" s="522">
        <f t="shared" si="61"/>
        <v>0</v>
      </c>
      <c r="AC76" s="522">
        <f t="shared" si="61"/>
        <v>0</v>
      </c>
      <c r="AD76" s="522">
        <f t="shared" si="61"/>
        <v>0</v>
      </c>
      <c r="AE76" s="522">
        <f t="shared" si="61"/>
        <v>0</v>
      </c>
      <c r="AF76" s="522">
        <f t="shared" si="61"/>
        <v>0</v>
      </c>
      <c r="AG76" s="522">
        <f t="shared" si="61"/>
        <v>0</v>
      </c>
      <c r="AH76" s="523">
        <f>SUM(V76:AG76)</f>
        <v>0</v>
      </c>
      <c r="AJ76" s="939" t="s">
        <v>0</v>
      </c>
      <c r="AK76" s="940" t="s">
        <v>440</v>
      </c>
      <c r="AL76" s="966"/>
      <c r="AM76" s="522">
        <f>+AM77+AM78</f>
        <v>0</v>
      </c>
      <c r="AN76" s="522">
        <f>+AN77+AN78</f>
        <v>0</v>
      </c>
      <c r="AO76" s="522">
        <f>+AO77+AO78</f>
        <v>0</v>
      </c>
      <c r="AP76" s="522">
        <f aca="true" t="shared" si="62" ref="AP76:AX76">+AP77+AP78</f>
        <v>0</v>
      </c>
      <c r="AQ76" s="522">
        <f t="shared" si="62"/>
        <v>0</v>
      </c>
      <c r="AR76" s="522">
        <f t="shared" si="62"/>
        <v>0</v>
      </c>
      <c r="AS76" s="522">
        <f t="shared" si="62"/>
        <v>0</v>
      </c>
      <c r="AT76" s="522">
        <f t="shared" si="62"/>
        <v>0</v>
      </c>
      <c r="AU76" s="522">
        <f t="shared" si="62"/>
        <v>0</v>
      </c>
      <c r="AV76" s="522">
        <f t="shared" si="62"/>
        <v>0</v>
      </c>
      <c r="AW76" s="522">
        <f t="shared" si="62"/>
        <v>0</v>
      </c>
      <c r="AX76" s="522">
        <f t="shared" si="62"/>
        <v>0</v>
      </c>
      <c r="AY76" s="523">
        <f>SUM(AM76:AX76)</f>
        <v>0</v>
      </c>
    </row>
    <row r="77" spans="2:51" ht="12.75">
      <c r="B77" s="916" t="s">
        <v>46</v>
      </c>
      <c r="C77" s="919" t="s">
        <v>441</v>
      </c>
      <c r="D77" s="564" t="s">
        <v>424</v>
      </c>
      <c r="E77" s="893"/>
      <c r="F77" s="893"/>
      <c r="G77" s="893"/>
      <c r="H77" s="893"/>
      <c r="I77" s="893"/>
      <c r="J77" s="893"/>
      <c r="K77" s="893"/>
      <c r="L77" s="893"/>
      <c r="M77" s="893"/>
      <c r="N77" s="893"/>
      <c r="O77" s="893"/>
      <c r="P77" s="893"/>
      <c r="Q77" s="894">
        <f>SUM(E77:P77)</f>
        <v>0</v>
      </c>
      <c r="R77" s="495"/>
      <c r="S77" s="916" t="s">
        <v>46</v>
      </c>
      <c r="T77" s="919" t="s">
        <v>441</v>
      </c>
      <c r="U77" s="1290">
        <f>+$H$22</f>
        <v>0</v>
      </c>
      <c r="V77" s="520">
        <f aca="true" t="shared" si="63" ref="V77:AG78">+E77*$U77</f>
        <v>0</v>
      </c>
      <c r="W77" s="520">
        <f t="shared" si="63"/>
        <v>0</v>
      </c>
      <c r="X77" s="520">
        <f t="shared" si="63"/>
        <v>0</v>
      </c>
      <c r="Y77" s="520">
        <f t="shared" si="63"/>
        <v>0</v>
      </c>
      <c r="Z77" s="520">
        <f t="shared" si="63"/>
        <v>0</v>
      </c>
      <c r="AA77" s="520">
        <f t="shared" si="63"/>
        <v>0</v>
      </c>
      <c r="AB77" s="520">
        <f t="shared" si="63"/>
        <v>0</v>
      </c>
      <c r="AC77" s="520">
        <f t="shared" si="63"/>
        <v>0</v>
      </c>
      <c r="AD77" s="520">
        <f t="shared" si="63"/>
        <v>0</v>
      </c>
      <c r="AE77" s="520">
        <f t="shared" si="63"/>
        <v>0</v>
      </c>
      <c r="AF77" s="520">
        <f t="shared" si="63"/>
        <v>0</v>
      </c>
      <c r="AG77" s="520">
        <f t="shared" si="63"/>
        <v>0</v>
      </c>
      <c r="AH77" s="523">
        <f>SUM(V77:AG77)</f>
        <v>0</v>
      </c>
      <c r="AJ77" s="916" t="s">
        <v>46</v>
      </c>
      <c r="AK77" s="919" t="s">
        <v>441</v>
      </c>
      <c r="AL77" s="544"/>
      <c r="AM77" s="520">
        <f aca="true" t="shared" si="64" ref="AM77:AX78">+E77*$AL77</f>
        <v>0</v>
      </c>
      <c r="AN77" s="520">
        <f t="shared" si="64"/>
        <v>0</v>
      </c>
      <c r="AO77" s="520">
        <f t="shared" si="64"/>
        <v>0</v>
      </c>
      <c r="AP77" s="520">
        <f t="shared" si="64"/>
        <v>0</v>
      </c>
      <c r="AQ77" s="520">
        <f t="shared" si="64"/>
        <v>0</v>
      </c>
      <c r="AR77" s="520">
        <f t="shared" si="64"/>
        <v>0</v>
      </c>
      <c r="AS77" s="520">
        <f t="shared" si="64"/>
        <v>0</v>
      </c>
      <c r="AT77" s="520">
        <f t="shared" si="64"/>
        <v>0</v>
      </c>
      <c r="AU77" s="520">
        <f t="shared" si="64"/>
        <v>0</v>
      </c>
      <c r="AV77" s="520">
        <f t="shared" si="64"/>
        <v>0</v>
      </c>
      <c r="AW77" s="520">
        <f t="shared" si="64"/>
        <v>0</v>
      </c>
      <c r="AX77" s="520">
        <f t="shared" si="64"/>
        <v>0</v>
      </c>
      <c r="AY77" s="523">
        <f>SUM(AM77:AX77)</f>
        <v>0</v>
      </c>
    </row>
    <row r="78" spans="2:51" ht="12.75">
      <c r="B78" s="924" t="s">
        <v>47</v>
      </c>
      <c r="C78" s="943" t="s">
        <v>442</v>
      </c>
      <c r="D78" s="926" t="s">
        <v>424</v>
      </c>
      <c r="E78" s="927"/>
      <c r="F78" s="927"/>
      <c r="G78" s="927"/>
      <c r="H78" s="927"/>
      <c r="I78" s="927"/>
      <c r="J78" s="927"/>
      <c r="K78" s="927"/>
      <c r="L78" s="927"/>
      <c r="M78" s="927"/>
      <c r="N78" s="927"/>
      <c r="O78" s="927"/>
      <c r="P78" s="927"/>
      <c r="Q78" s="928">
        <f>SUM(E78:P78)</f>
        <v>0</v>
      </c>
      <c r="R78" s="495"/>
      <c r="S78" s="924" t="s">
        <v>47</v>
      </c>
      <c r="T78" s="943" t="s">
        <v>442</v>
      </c>
      <c r="U78" s="1291">
        <f>+$H$23</f>
        <v>0</v>
      </c>
      <c r="V78" s="520">
        <f t="shared" si="63"/>
        <v>0</v>
      </c>
      <c r="W78" s="520">
        <f t="shared" si="63"/>
        <v>0</v>
      </c>
      <c r="X78" s="520">
        <f t="shared" si="63"/>
        <v>0</v>
      </c>
      <c r="Y78" s="520">
        <f t="shared" si="63"/>
        <v>0</v>
      </c>
      <c r="Z78" s="520">
        <f t="shared" si="63"/>
        <v>0</v>
      </c>
      <c r="AA78" s="520">
        <f t="shared" si="63"/>
        <v>0</v>
      </c>
      <c r="AB78" s="520">
        <f t="shared" si="63"/>
        <v>0</v>
      </c>
      <c r="AC78" s="520">
        <f t="shared" si="63"/>
        <v>0</v>
      </c>
      <c r="AD78" s="520">
        <f t="shared" si="63"/>
        <v>0</v>
      </c>
      <c r="AE78" s="520">
        <f t="shared" si="63"/>
        <v>0</v>
      </c>
      <c r="AF78" s="520">
        <f t="shared" si="63"/>
        <v>0</v>
      </c>
      <c r="AG78" s="520">
        <f t="shared" si="63"/>
        <v>0</v>
      </c>
      <c r="AH78" s="523">
        <f>SUM(V78:AG78)</f>
        <v>0</v>
      </c>
      <c r="AJ78" s="924" t="s">
        <v>47</v>
      </c>
      <c r="AK78" s="943" t="s">
        <v>442</v>
      </c>
      <c r="AL78" s="545"/>
      <c r="AM78" s="520">
        <f t="shared" si="64"/>
        <v>0</v>
      </c>
      <c r="AN78" s="520">
        <f t="shared" si="64"/>
        <v>0</v>
      </c>
      <c r="AO78" s="520">
        <f t="shared" si="64"/>
        <v>0</v>
      </c>
      <c r="AP78" s="520">
        <f t="shared" si="64"/>
        <v>0</v>
      </c>
      <c r="AQ78" s="520">
        <f t="shared" si="64"/>
        <v>0</v>
      </c>
      <c r="AR78" s="520">
        <f t="shared" si="64"/>
        <v>0</v>
      </c>
      <c r="AS78" s="520">
        <f t="shared" si="64"/>
        <v>0</v>
      </c>
      <c r="AT78" s="520">
        <f t="shared" si="64"/>
        <v>0</v>
      </c>
      <c r="AU78" s="520">
        <f t="shared" si="64"/>
        <v>0</v>
      </c>
      <c r="AV78" s="520">
        <f t="shared" si="64"/>
        <v>0</v>
      </c>
      <c r="AW78" s="520">
        <f t="shared" si="64"/>
        <v>0</v>
      </c>
      <c r="AX78" s="520">
        <f t="shared" si="64"/>
        <v>0</v>
      </c>
      <c r="AY78" s="523">
        <f>SUM(AM78:AX78)</f>
        <v>0</v>
      </c>
    </row>
    <row r="79" spans="2:51" ht="12.75">
      <c r="B79" s="933"/>
      <c r="C79" s="934" t="s">
        <v>448</v>
      </c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5"/>
      <c r="P79" s="935"/>
      <c r="Q79" s="936"/>
      <c r="R79" s="495"/>
      <c r="S79" s="937"/>
      <c r="T79" s="938" t="s">
        <v>448</v>
      </c>
      <c r="U79" s="1294"/>
      <c r="V79" s="525">
        <f>+V80+V83</f>
        <v>0</v>
      </c>
      <c r="W79" s="525">
        <f>+W80+W83</f>
        <v>0</v>
      </c>
      <c r="X79" s="525">
        <f>+X80+X83</f>
        <v>0</v>
      </c>
      <c r="Y79" s="525">
        <f aca="true" t="shared" si="65" ref="Y79:AG79">+Y80+Y83</f>
        <v>0</v>
      </c>
      <c r="Z79" s="525">
        <f t="shared" si="65"/>
        <v>0</v>
      </c>
      <c r="AA79" s="525">
        <f t="shared" si="65"/>
        <v>0</v>
      </c>
      <c r="AB79" s="525">
        <f t="shared" si="65"/>
        <v>0</v>
      </c>
      <c r="AC79" s="525">
        <f t="shared" si="65"/>
        <v>0</v>
      </c>
      <c r="AD79" s="525">
        <f t="shared" si="65"/>
        <v>0</v>
      </c>
      <c r="AE79" s="525">
        <f t="shared" si="65"/>
        <v>0</v>
      </c>
      <c r="AF79" s="525">
        <f t="shared" si="65"/>
        <v>0</v>
      </c>
      <c r="AG79" s="525">
        <f t="shared" si="65"/>
        <v>0</v>
      </c>
      <c r="AH79" s="543">
        <f>SUM(V79:AG79)</f>
        <v>0</v>
      </c>
      <c r="AJ79" s="937"/>
      <c r="AK79" s="938" t="s">
        <v>448</v>
      </c>
      <c r="AL79" s="547"/>
      <c r="AM79" s="525">
        <f>+AM80+AM83</f>
        <v>0</v>
      </c>
      <c r="AN79" s="525">
        <f>+AN80+AN83</f>
        <v>0</v>
      </c>
      <c r="AO79" s="525">
        <f>+AO80+AO83</f>
        <v>0</v>
      </c>
      <c r="AP79" s="525">
        <f aca="true" t="shared" si="66" ref="AP79:AX79">+AP80+AP83</f>
        <v>0</v>
      </c>
      <c r="AQ79" s="525">
        <f t="shared" si="66"/>
        <v>0</v>
      </c>
      <c r="AR79" s="525">
        <f t="shared" si="66"/>
        <v>0</v>
      </c>
      <c r="AS79" s="525">
        <f t="shared" si="66"/>
        <v>0</v>
      </c>
      <c r="AT79" s="525">
        <f t="shared" si="66"/>
        <v>0</v>
      </c>
      <c r="AU79" s="525">
        <f t="shared" si="66"/>
        <v>0</v>
      </c>
      <c r="AV79" s="525">
        <f t="shared" si="66"/>
        <v>0</v>
      </c>
      <c r="AW79" s="525">
        <f t="shared" si="66"/>
        <v>0</v>
      </c>
      <c r="AX79" s="525">
        <f t="shared" si="66"/>
        <v>0</v>
      </c>
      <c r="AY79" s="543">
        <f>SUM(AM79:AX79)</f>
        <v>0</v>
      </c>
    </row>
    <row r="80" spans="2:51" ht="12.75">
      <c r="B80" s="939" t="s">
        <v>0</v>
      </c>
      <c r="C80" s="940" t="s">
        <v>440</v>
      </c>
      <c r="D80" s="903" t="s">
        <v>424</v>
      </c>
      <c r="E80" s="941">
        <f aca="true" t="shared" si="67" ref="E80:P80">E81+E82</f>
        <v>0</v>
      </c>
      <c r="F80" s="941">
        <f t="shared" si="67"/>
        <v>0</v>
      </c>
      <c r="G80" s="941">
        <f t="shared" si="67"/>
        <v>0</v>
      </c>
      <c r="H80" s="941">
        <f t="shared" si="67"/>
        <v>0</v>
      </c>
      <c r="I80" s="941">
        <f t="shared" si="67"/>
        <v>0</v>
      </c>
      <c r="J80" s="941">
        <f t="shared" si="67"/>
        <v>0</v>
      </c>
      <c r="K80" s="941">
        <f t="shared" si="67"/>
        <v>0</v>
      </c>
      <c r="L80" s="941">
        <f t="shared" si="67"/>
        <v>0</v>
      </c>
      <c r="M80" s="941">
        <f t="shared" si="67"/>
        <v>0</v>
      </c>
      <c r="N80" s="941">
        <f t="shared" si="67"/>
        <v>0</v>
      </c>
      <c r="O80" s="941">
        <f t="shared" si="67"/>
        <v>0</v>
      </c>
      <c r="P80" s="941">
        <f t="shared" si="67"/>
        <v>0</v>
      </c>
      <c r="Q80" s="942">
        <f aca="true" t="shared" si="68" ref="Q80:Q85">SUM(E80:P80)</f>
        <v>0</v>
      </c>
      <c r="R80" s="495"/>
      <c r="S80" s="939" t="s">
        <v>0</v>
      </c>
      <c r="T80" s="940" t="s">
        <v>440</v>
      </c>
      <c r="U80" s="1296"/>
      <c r="V80" s="520">
        <f>+V81+V82</f>
        <v>0</v>
      </c>
      <c r="W80" s="520">
        <f>+W81+W82</f>
        <v>0</v>
      </c>
      <c r="X80" s="520">
        <f>+X81+X82</f>
        <v>0</v>
      </c>
      <c r="Y80" s="520">
        <f aca="true" t="shared" si="69" ref="Y80:AG80">+Y81+Y82</f>
        <v>0</v>
      </c>
      <c r="Z80" s="520">
        <f t="shared" si="69"/>
        <v>0</v>
      </c>
      <c r="AA80" s="520">
        <f t="shared" si="69"/>
        <v>0</v>
      </c>
      <c r="AB80" s="520">
        <f t="shared" si="69"/>
        <v>0</v>
      </c>
      <c r="AC80" s="520">
        <f t="shared" si="69"/>
        <v>0</v>
      </c>
      <c r="AD80" s="520">
        <f t="shared" si="69"/>
        <v>0</v>
      </c>
      <c r="AE80" s="520">
        <f t="shared" si="69"/>
        <v>0</v>
      </c>
      <c r="AF80" s="520">
        <f t="shared" si="69"/>
        <v>0</v>
      </c>
      <c r="AG80" s="520">
        <f t="shared" si="69"/>
        <v>0</v>
      </c>
      <c r="AH80" s="523">
        <f aca="true" t="shared" si="70" ref="AH80:AH96">SUM(V80:AG80)</f>
        <v>0</v>
      </c>
      <c r="AJ80" s="939" t="s">
        <v>0</v>
      </c>
      <c r="AK80" s="940" t="s">
        <v>440</v>
      </c>
      <c r="AL80" s="967"/>
      <c r="AM80" s="520">
        <f>+AM81+AM82</f>
        <v>0</v>
      </c>
      <c r="AN80" s="520">
        <f>+AN81+AN82</f>
        <v>0</v>
      </c>
      <c r="AO80" s="520">
        <f>+AO81+AO82</f>
        <v>0</v>
      </c>
      <c r="AP80" s="520">
        <f aca="true" t="shared" si="71" ref="AP80:AX80">+AP81+AP82</f>
        <v>0</v>
      </c>
      <c r="AQ80" s="520">
        <f t="shared" si="71"/>
        <v>0</v>
      </c>
      <c r="AR80" s="520">
        <f t="shared" si="71"/>
        <v>0</v>
      </c>
      <c r="AS80" s="520">
        <f t="shared" si="71"/>
        <v>0</v>
      </c>
      <c r="AT80" s="520">
        <f t="shared" si="71"/>
        <v>0</v>
      </c>
      <c r="AU80" s="520">
        <f t="shared" si="71"/>
        <v>0</v>
      </c>
      <c r="AV80" s="520">
        <f t="shared" si="71"/>
        <v>0</v>
      </c>
      <c r="AW80" s="520">
        <f t="shared" si="71"/>
        <v>0</v>
      </c>
      <c r="AX80" s="520">
        <f t="shared" si="71"/>
        <v>0</v>
      </c>
      <c r="AY80" s="523">
        <f aca="true" t="shared" si="72" ref="AY80:AY96">SUM(AM80:AX80)</f>
        <v>0</v>
      </c>
    </row>
    <row r="81" spans="2:51" ht="12.75">
      <c r="B81" s="916" t="s">
        <v>46</v>
      </c>
      <c r="C81" s="919" t="s">
        <v>441</v>
      </c>
      <c r="D81" s="564" t="s">
        <v>424</v>
      </c>
      <c r="E81" s="893"/>
      <c r="F81" s="893"/>
      <c r="G81" s="893"/>
      <c r="H81" s="893"/>
      <c r="I81" s="893"/>
      <c r="J81" s="893"/>
      <c r="K81" s="893"/>
      <c r="L81" s="893"/>
      <c r="M81" s="893"/>
      <c r="N81" s="944"/>
      <c r="O81" s="893"/>
      <c r="P81" s="893"/>
      <c r="Q81" s="894">
        <f t="shared" si="68"/>
        <v>0</v>
      </c>
      <c r="R81" s="495"/>
      <c r="S81" s="916" t="s">
        <v>46</v>
      </c>
      <c r="T81" s="919" t="s">
        <v>441</v>
      </c>
      <c r="U81" s="1290">
        <f>+$H$22</f>
        <v>0</v>
      </c>
      <c r="V81" s="520">
        <f aca="true" t="shared" si="73" ref="V81:AG82">+E81*$U81</f>
        <v>0</v>
      </c>
      <c r="W81" s="520">
        <f t="shared" si="73"/>
        <v>0</v>
      </c>
      <c r="X81" s="520">
        <f t="shared" si="73"/>
        <v>0</v>
      </c>
      <c r="Y81" s="520">
        <f t="shared" si="73"/>
        <v>0</v>
      </c>
      <c r="Z81" s="520">
        <f t="shared" si="73"/>
        <v>0</v>
      </c>
      <c r="AA81" s="520">
        <f t="shared" si="73"/>
        <v>0</v>
      </c>
      <c r="AB81" s="520">
        <f t="shared" si="73"/>
        <v>0</v>
      </c>
      <c r="AC81" s="520">
        <f t="shared" si="73"/>
        <v>0</v>
      </c>
      <c r="AD81" s="520">
        <f t="shared" si="73"/>
        <v>0</v>
      </c>
      <c r="AE81" s="520">
        <f t="shared" si="73"/>
        <v>0</v>
      </c>
      <c r="AF81" s="520">
        <f t="shared" si="73"/>
        <v>0</v>
      </c>
      <c r="AG81" s="520">
        <f t="shared" si="73"/>
        <v>0</v>
      </c>
      <c r="AH81" s="523">
        <f t="shared" si="70"/>
        <v>0</v>
      </c>
      <c r="AJ81" s="916" t="s">
        <v>46</v>
      </c>
      <c r="AK81" s="919" t="s">
        <v>441</v>
      </c>
      <c r="AL81" s="544"/>
      <c r="AM81" s="520">
        <f aca="true" t="shared" si="74" ref="AM81:AX82">+E81*$AL81</f>
        <v>0</v>
      </c>
      <c r="AN81" s="520">
        <f t="shared" si="74"/>
        <v>0</v>
      </c>
      <c r="AO81" s="520">
        <f t="shared" si="74"/>
        <v>0</v>
      </c>
      <c r="AP81" s="520">
        <f t="shared" si="74"/>
        <v>0</v>
      </c>
      <c r="AQ81" s="520">
        <f t="shared" si="74"/>
        <v>0</v>
      </c>
      <c r="AR81" s="520">
        <f t="shared" si="74"/>
        <v>0</v>
      </c>
      <c r="AS81" s="520">
        <f t="shared" si="74"/>
        <v>0</v>
      </c>
      <c r="AT81" s="520">
        <f t="shared" si="74"/>
        <v>0</v>
      </c>
      <c r="AU81" s="520">
        <f t="shared" si="74"/>
        <v>0</v>
      </c>
      <c r="AV81" s="520">
        <f t="shared" si="74"/>
        <v>0</v>
      </c>
      <c r="AW81" s="520">
        <f t="shared" si="74"/>
        <v>0</v>
      </c>
      <c r="AX81" s="520">
        <f t="shared" si="74"/>
        <v>0</v>
      </c>
      <c r="AY81" s="523">
        <f t="shared" si="72"/>
        <v>0</v>
      </c>
    </row>
    <row r="82" spans="2:51" ht="12.75">
      <c r="B82" s="916" t="s">
        <v>47</v>
      </c>
      <c r="C82" s="919" t="s">
        <v>442</v>
      </c>
      <c r="D82" s="564" t="s">
        <v>424</v>
      </c>
      <c r="E82" s="893"/>
      <c r="F82" s="893"/>
      <c r="G82" s="893"/>
      <c r="H82" s="893"/>
      <c r="I82" s="893"/>
      <c r="J82" s="893"/>
      <c r="K82" s="893"/>
      <c r="L82" s="893"/>
      <c r="M82" s="893"/>
      <c r="N82" s="944"/>
      <c r="O82" s="893"/>
      <c r="P82" s="893"/>
      <c r="Q82" s="894">
        <f t="shared" si="68"/>
        <v>0</v>
      </c>
      <c r="R82" s="495"/>
      <c r="S82" s="916" t="s">
        <v>47</v>
      </c>
      <c r="T82" s="919" t="s">
        <v>442</v>
      </c>
      <c r="U82" s="1290">
        <f>+$H$23</f>
        <v>0</v>
      </c>
      <c r="V82" s="520">
        <f t="shared" si="73"/>
        <v>0</v>
      </c>
      <c r="W82" s="520">
        <f t="shared" si="73"/>
        <v>0</v>
      </c>
      <c r="X82" s="520">
        <f t="shared" si="73"/>
        <v>0</v>
      </c>
      <c r="Y82" s="520">
        <f t="shared" si="73"/>
        <v>0</v>
      </c>
      <c r="Z82" s="520">
        <f t="shared" si="73"/>
        <v>0</v>
      </c>
      <c r="AA82" s="520">
        <f t="shared" si="73"/>
        <v>0</v>
      </c>
      <c r="AB82" s="520">
        <f t="shared" si="73"/>
        <v>0</v>
      </c>
      <c r="AC82" s="520">
        <f t="shared" si="73"/>
        <v>0</v>
      </c>
      <c r="AD82" s="520">
        <f t="shared" si="73"/>
        <v>0</v>
      </c>
      <c r="AE82" s="520">
        <f t="shared" si="73"/>
        <v>0</v>
      </c>
      <c r="AF82" s="520">
        <f t="shared" si="73"/>
        <v>0</v>
      </c>
      <c r="AG82" s="520">
        <f t="shared" si="73"/>
        <v>0</v>
      </c>
      <c r="AH82" s="523">
        <f t="shared" si="70"/>
        <v>0</v>
      </c>
      <c r="AJ82" s="916" t="s">
        <v>47</v>
      </c>
      <c r="AK82" s="919" t="s">
        <v>442</v>
      </c>
      <c r="AL82" s="544"/>
      <c r="AM82" s="520">
        <f t="shared" si="74"/>
        <v>0</v>
      </c>
      <c r="AN82" s="520">
        <f t="shared" si="74"/>
        <v>0</v>
      </c>
      <c r="AO82" s="520">
        <f t="shared" si="74"/>
        <v>0</v>
      </c>
      <c r="AP82" s="520">
        <f t="shared" si="74"/>
        <v>0</v>
      </c>
      <c r="AQ82" s="520">
        <f t="shared" si="74"/>
        <v>0</v>
      </c>
      <c r="AR82" s="520">
        <f t="shared" si="74"/>
        <v>0</v>
      </c>
      <c r="AS82" s="520">
        <f t="shared" si="74"/>
        <v>0</v>
      </c>
      <c r="AT82" s="520">
        <f t="shared" si="74"/>
        <v>0</v>
      </c>
      <c r="AU82" s="520">
        <f t="shared" si="74"/>
        <v>0</v>
      </c>
      <c r="AV82" s="520">
        <f t="shared" si="74"/>
        <v>0</v>
      </c>
      <c r="AW82" s="520">
        <f t="shared" si="74"/>
        <v>0</v>
      </c>
      <c r="AX82" s="520">
        <f t="shared" si="74"/>
        <v>0</v>
      </c>
      <c r="AY82" s="523">
        <f t="shared" si="72"/>
        <v>0</v>
      </c>
    </row>
    <row r="83" spans="2:51" ht="12.75">
      <c r="B83" s="1068" t="s">
        <v>1</v>
      </c>
      <c r="C83" s="920" t="s">
        <v>443</v>
      </c>
      <c r="D83" s="921" t="s">
        <v>444</v>
      </c>
      <c r="E83" s="918">
        <f aca="true" t="shared" si="75" ref="E83:P83">E84+E85</f>
        <v>0</v>
      </c>
      <c r="F83" s="918">
        <f t="shared" si="75"/>
        <v>0</v>
      </c>
      <c r="G83" s="918">
        <f t="shared" si="75"/>
        <v>0</v>
      </c>
      <c r="H83" s="918">
        <f t="shared" si="75"/>
        <v>0</v>
      </c>
      <c r="I83" s="918">
        <f t="shared" si="75"/>
        <v>0</v>
      </c>
      <c r="J83" s="918">
        <f t="shared" si="75"/>
        <v>0</v>
      </c>
      <c r="K83" s="918">
        <f t="shared" si="75"/>
        <v>0</v>
      </c>
      <c r="L83" s="918">
        <f t="shared" si="75"/>
        <v>0</v>
      </c>
      <c r="M83" s="918">
        <f t="shared" si="75"/>
        <v>0</v>
      </c>
      <c r="N83" s="918">
        <f t="shared" si="75"/>
        <v>0</v>
      </c>
      <c r="O83" s="918">
        <f t="shared" si="75"/>
        <v>0</v>
      </c>
      <c r="P83" s="918">
        <f t="shared" si="75"/>
        <v>0</v>
      </c>
      <c r="Q83" s="922">
        <f t="shared" si="68"/>
        <v>0</v>
      </c>
      <c r="R83" s="495"/>
      <c r="S83" s="1068" t="s">
        <v>1</v>
      </c>
      <c r="T83" s="920" t="s">
        <v>443</v>
      </c>
      <c r="U83" s="1290"/>
      <c r="V83" s="537">
        <f>+V84+V85</f>
        <v>0</v>
      </c>
      <c r="W83" s="537">
        <f>+W84+W85</f>
        <v>0</v>
      </c>
      <c r="X83" s="537">
        <f>+X84+X85</f>
        <v>0</v>
      </c>
      <c r="Y83" s="537">
        <f aca="true" t="shared" si="76" ref="Y83:AG83">+Y84+Y85</f>
        <v>0</v>
      </c>
      <c r="Z83" s="537">
        <f t="shared" si="76"/>
        <v>0</v>
      </c>
      <c r="AA83" s="537">
        <f t="shared" si="76"/>
        <v>0</v>
      </c>
      <c r="AB83" s="537">
        <f t="shared" si="76"/>
        <v>0</v>
      </c>
      <c r="AC83" s="537">
        <f t="shared" si="76"/>
        <v>0</v>
      </c>
      <c r="AD83" s="537">
        <f t="shared" si="76"/>
        <v>0</v>
      </c>
      <c r="AE83" s="537">
        <f t="shared" si="76"/>
        <v>0</v>
      </c>
      <c r="AF83" s="537">
        <f t="shared" si="76"/>
        <v>0</v>
      </c>
      <c r="AG83" s="537">
        <f t="shared" si="76"/>
        <v>0</v>
      </c>
      <c r="AH83" s="523">
        <f t="shared" si="70"/>
        <v>0</v>
      </c>
      <c r="AJ83" s="1070" t="s">
        <v>1</v>
      </c>
      <c r="AK83" s="920" t="s">
        <v>443</v>
      </c>
      <c r="AL83" s="962"/>
      <c r="AM83" s="537">
        <f>+AM84+AM85</f>
        <v>0</v>
      </c>
      <c r="AN83" s="537">
        <f>+AN84+AN85</f>
        <v>0</v>
      </c>
      <c r="AO83" s="537">
        <f>+AO84+AO85</f>
        <v>0</v>
      </c>
      <c r="AP83" s="537">
        <f aca="true" t="shared" si="77" ref="AP83:AX83">+AP84+AP85</f>
        <v>0</v>
      </c>
      <c r="AQ83" s="537">
        <f t="shared" si="77"/>
        <v>0</v>
      </c>
      <c r="AR83" s="537">
        <f t="shared" si="77"/>
        <v>0</v>
      </c>
      <c r="AS83" s="537">
        <f t="shared" si="77"/>
        <v>0</v>
      </c>
      <c r="AT83" s="537">
        <f t="shared" si="77"/>
        <v>0</v>
      </c>
      <c r="AU83" s="537">
        <f t="shared" si="77"/>
        <v>0</v>
      </c>
      <c r="AV83" s="537">
        <f t="shared" si="77"/>
        <v>0</v>
      </c>
      <c r="AW83" s="537">
        <f t="shared" si="77"/>
        <v>0</v>
      </c>
      <c r="AX83" s="537">
        <f t="shared" si="77"/>
        <v>0</v>
      </c>
      <c r="AY83" s="523">
        <f t="shared" si="72"/>
        <v>0</v>
      </c>
    </row>
    <row r="84" spans="2:51" ht="12.75">
      <c r="B84" s="916" t="s">
        <v>49</v>
      </c>
      <c r="C84" s="923" t="s">
        <v>729</v>
      </c>
      <c r="D84" s="921" t="s">
        <v>444</v>
      </c>
      <c r="E84" s="893"/>
      <c r="F84" s="893"/>
      <c r="G84" s="893"/>
      <c r="H84" s="893"/>
      <c r="I84" s="893"/>
      <c r="J84" s="893"/>
      <c r="K84" s="893"/>
      <c r="L84" s="893"/>
      <c r="M84" s="893"/>
      <c r="N84" s="893"/>
      <c r="O84" s="893"/>
      <c r="P84" s="893"/>
      <c r="Q84" s="894">
        <f t="shared" si="68"/>
        <v>0</v>
      </c>
      <c r="R84" s="495"/>
      <c r="S84" s="916" t="s">
        <v>49</v>
      </c>
      <c r="T84" s="923" t="s">
        <v>729</v>
      </c>
      <c r="U84" s="1290">
        <f>+$H$30</f>
        <v>0</v>
      </c>
      <c r="V84" s="520">
        <f aca="true" t="shared" si="78" ref="V84:AG85">+E84*$U84</f>
        <v>0</v>
      </c>
      <c r="W84" s="520">
        <f t="shared" si="78"/>
        <v>0</v>
      </c>
      <c r="X84" s="520">
        <f t="shared" si="78"/>
        <v>0</v>
      </c>
      <c r="Y84" s="520">
        <f t="shared" si="78"/>
        <v>0</v>
      </c>
      <c r="Z84" s="520">
        <f t="shared" si="78"/>
        <v>0</v>
      </c>
      <c r="AA84" s="520">
        <f t="shared" si="78"/>
        <v>0</v>
      </c>
      <c r="AB84" s="520">
        <f t="shared" si="78"/>
        <v>0</v>
      </c>
      <c r="AC84" s="520">
        <f t="shared" si="78"/>
        <v>0</v>
      </c>
      <c r="AD84" s="520">
        <f t="shared" si="78"/>
        <v>0</v>
      </c>
      <c r="AE84" s="520">
        <f t="shared" si="78"/>
        <v>0</v>
      </c>
      <c r="AF84" s="520">
        <f t="shared" si="78"/>
        <v>0</v>
      </c>
      <c r="AG84" s="520">
        <f t="shared" si="78"/>
        <v>0</v>
      </c>
      <c r="AH84" s="523">
        <f t="shared" si="70"/>
        <v>0</v>
      </c>
      <c r="AJ84" s="916" t="s">
        <v>49</v>
      </c>
      <c r="AK84" s="923" t="s">
        <v>729</v>
      </c>
      <c r="AL84" s="544"/>
      <c r="AM84" s="520">
        <f aca="true" t="shared" si="79" ref="AM84:AX85">+E84*$AL84</f>
        <v>0</v>
      </c>
      <c r="AN84" s="520">
        <f t="shared" si="79"/>
        <v>0</v>
      </c>
      <c r="AO84" s="520">
        <f t="shared" si="79"/>
        <v>0</v>
      </c>
      <c r="AP84" s="520">
        <f t="shared" si="79"/>
        <v>0</v>
      </c>
      <c r="AQ84" s="520">
        <f t="shared" si="79"/>
        <v>0</v>
      </c>
      <c r="AR84" s="520">
        <f t="shared" si="79"/>
        <v>0</v>
      </c>
      <c r="AS84" s="520">
        <f t="shared" si="79"/>
        <v>0</v>
      </c>
      <c r="AT84" s="520">
        <f t="shared" si="79"/>
        <v>0</v>
      </c>
      <c r="AU84" s="520">
        <f t="shared" si="79"/>
        <v>0</v>
      </c>
      <c r="AV84" s="520">
        <f t="shared" si="79"/>
        <v>0</v>
      </c>
      <c r="AW84" s="520">
        <f t="shared" si="79"/>
        <v>0</v>
      </c>
      <c r="AX84" s="520">
        <f t="shared" si="79"/>
        <v>0</v>
      </c>
      <c r="AY84" s="523">
        <f t="shared" si="72"/>
        <v>0</v>
      </c>
    </row>
    <row r="85" spans="2:51" ht="12.75">
      <c r="B85" s="924" t="s">
        <v>50</v>
      </c>
      <c r="C85" s="925" t="s">
        <v>730</v>
      </c>
      <c r="D85" s="926" t="s">
        <v>444</v>
      </c>
      <c r="E85" s="927"/>
      <c r="F85" s="927"/>
      <c r="G85" s="927"/>
      <c r="H85" s="927"/>
      <c r="I85" s="927"/>
      <c r="J85" s="927"/>
      <c r="K85" s="927"/>
      <c r="L85" s="927"/>
      <c r="M85" s="927"/>
      <c r="N85" s="927"/>
      <c r="O85" s="927"/>
      <c r="P85" s="927"/>
      <c r="Q85" s="928">
        <f t="shared" si="68"/>
        <v>0</v>
      </c>
      <c r="R85" s="495"/>
      <c r="S85" s="924" t="s">
        <v>50</v>
      </c>
      <c r="T85" s="925" t="s">
        <v>730</v>
      </c>
      <c r="U85" s="1291">
        <f>+$J$30</f>
        <v>0</v>
      </c>
      <c r="V85" s="520">
        <f t="shared" si="78"/>
        <v>0</v>
      </c>
      <c r="W85" s="520">
        <f t="shared" si="78"/>
        <v>0</v>
      </c>
      <c r="X85" s="520">
        <f t="shared" si="78"/>
        <v>0</v>
      </c>
      <c r="Y85" s="520">
        <f t="shared" si="78"/>
        <v>0</v>
      </c>
      <c r="Z85" s="520">
        <f t="shared" si="78"/>
        <v>0</v>
      </c>
      <c r="AA85" s="520">
        <f t="shared" si="78"/>
        <v>0</v>
      </c>
      <c r="AB85" s="520">
        <f t="shared" si="78"/>
        <v>0</v>
      </c>
      <c r="AC85" s="520">
        <f t="shared" si="78"/>
        <v>0</v>
      </c>
      <c r="AD85" s="520">
        <f t="shared" si="78"/>
        <v>0</v>
      </c>
      <c r="AE85" s="520">
        <f t="shared" si="78"/>
        <v>0</v>
      </c>
      <c r="AF85" s="520">
        <f t="shared" si="78"/>
        <v>0</v>
      </c>
      <c r="AG85" s="520">
        <f t="shared" si="78"/>
        <v>0</v>
      </c>
      <c r="AH85" s="523">
        <f t="shared" si="70"/>
        <v>0</v>
      </c>
      <c r="AJ85" s="924" t="s">
        <v>50</v>
      </c>
      <c r="AK85" s="925" t="s">
        <v>730</v>
      </c>
      <c r="AL85" s="545"/>
      <c r="AM85" s="520">
        <f t="shared" si="79"/>
        <v>0</v>
      </c>
      <c r="AN85" s="520">
        <f t="shared" si="79"/>
        <v>0</v>
      </c>
      <c r="AO85" s="520">
        <f t="shared" si="79"/>
        <v>0</v>
      </c>
      <c r="AP85" s="520">
        <f t="shared" si="79"/>
        <v>0</v>
      </c>
      <c r="AQ85" s="520">
        <f t="shared" si="79"/>
        <v>0</v>
      </c>
      <c r="AR85" s="520">
        <f t="shared" si="79"/>
        <v>0</v>
      </c>
      <c r="AS85" s="520">
        <f t="shared" si="79"/>
        <v>0</v>
      </c>
      <c r="AT85" s="520">
        <f t="shared" si="79"/>
        <v>0</v>
      </c>
      <c r="AU85" s="520">
        <f t="shared" si="79"/>
        <v>0</v>
      </c>
      <c r="AV85" s="520">
        <f t="shared" si="79"/>
        <v>0</v>
      </c>
      <c r="AW85" s="520">
        <f t="shared" si="79"/>
        <v>0</v>
      </c>
      <c r="AX85" s="520">
        <f t="shared" si="79"/>
        <v>0</v>
      </c>
      <c r="AY85" s="523">
        <f t="shared" si="72"/>
        <v>0</v>
      </c>
    </row>
    <row r="86" spans="2:51" ht="12.75">
      <c r="B86" s="929"/>
      <c r="C86" s="930" t="s">
        <v>449</v>
      </c>
      <c r="D86" s="931"/>
      <c r="E86" s="931"/>
      <c r="F86" s="931"/>
      <c r="G86" s="931"/>
      <c r="H86" s="931"/>
      <c r="I86" s="931"/>
      <c r="J86" s="931"/>
      <c r="K86" s="931"/>
      <c r="L86" s="931"/>
      <c r="M86" s="931"/>
      <c r="N86" s="931"/>
      <c r="O86" s="931"/>
      <c r="P86" s="931"/>
      <c r="Q86" s="932"/>
      <c r="R86" s="495"/>
      <c r="S86" s="929"/>
      <c r="T86" s="930" t="s">
        <v>449</v>
      </c>
      <c r="U86" s="1294"/>
      <c r="V86" s="542">
        <f>+V87+V90+V93</f>
        <v>0</v>
      </c>
      <c r="W86" s="542">
        <f>+W87+W90+W93</f>
        <v>0</v>
      </c>
      <c r="X86" s="542">
        <f>+X87+X90+X93</f>
        <v>0</v>
      </c>
      <c r="Y86" s="542">
        <f aca="true" t="shared" si="80" ref="Y86:AG86">+Y87+Y90+Y93</f>
        <v>0</v>
      </c>
      <c r="Z86" s="542">
        <f t="shared" si="80"/>
        <v>0</v>
      </c>
      <c r="AA86" s="542">
        <f t="shared" si="80"/>
        <v>0</v>
      </c>
      <c r="AB86" s="542">
        <f t="shared" si="80"/>
        <v>0</v>
      </c>
      <c r="AC86" s="542">
        <f t="shared" si="80"/>
        <v>0</v>
      </c>
      <c r="AD86" s="542">
        <f t="shared" si="80"/>
        <v>0</v>
      </c>
      <c r="AE86" s="542">
        <f t="shared" si="80"/>
        <v>0</v>
      </c>
      <c r="AF86" s="542">
        <f t="shared" si="80"/>
        <v>0</v>
      </c>
      <c r="AG86" s="542">
        <f t="shared" si="80"/>
        <v>0</v>
      </c>
      <c r="AH86" s="543">
        <f t="shared" si="70"/>
        <v>0</v>
      </c>
      <c r="AJ86" s="929"/>
      <c r="AK86" s="930" t="s">
        <v>449</v>
      </c>
      <c r="AL86" s="965"/>
      <c r="AM86" s="542">
        <f>+AM87+AM90+AM93</f>
        <v>0</v>
      </c>
      <c r="AN86" s="542">
        <f>+AN87+AN90+AN93</f>
        <v>0</v>
      </c>
      <c r="AO86" s="542">
        <f>+AO87+AO90+AO93</f>
        <v>0</v>
      </c>
      <c r="AP86" s="542">
        <f aca="true" t="shared" si="81" ref="AP86:AX86">+AP87+AP90+AP93</f>
        <v>0</v>
      </c>
      <c r="AQ86" s="542">
        <f t="shared" si="81"/>
        <v>0</v>
      </c>
      <c r="AR86" s="542">
        <f t="shared" si="81"/>
        <v>0</v>
      </c>
      <c r="AS86" s="542">
        <f t="shared" si="81"/>
        <v>0</v>
      </c>
      <c r="AT86" s="542">
        <f t="shared" si="81"/>
        <v>0</v>
      </c>
      <c r="AU86" s="542">
        <f t="shared" si="81"/>
        <v>0</v>
      </c>
      <c r="AV86" s="542">
        <f t="shared" si="81"/>
        <v>0</v>
      </c>
      <c r="AW86" s="542">
        <f t="shared" si="81"/>
        <v>0</v>
      </c>
      <c r="AX86" s="542">
        <f t="shared" si="81"/>
        <v>0</v>
      </c>
      <c r="AY86" s="543">
        <f t="shared" si="72"/>
        <v>0</v>
      </c>
    </row>
    <row r="87" spans="2:51" ht="12.75">
      <c r="B87" s="914" t="s">
        <v>0</v>
      </c>
      <c r="C87" s="915" t="s">
        <v>436</v>
      </c>
      <c r="D87" s="889" t="s">
        <v>437</v>
      </c>
      <c r="E87" s="890">
        <f aca="true" t="shared" si="82" ref="E87:P87">+E88+E89</f>
        <v>0</v>
      </c>
      <c r="F87" s="890">
        <f t="shared" si="82"/>
        <v>0</v>
      </c>
      <c r="G87" s="890">
        <f t="shared" si="82"/>
        <v>0</v>
      </c>
      <c r="H87" s="890">
        <f t="shared" si="82"/>
        <v>0</v>
      </c>
      <c r="I87" s="890">
        <f t="shared" si="82"/>
        <v>0</v>
      </c>
      <c r="J87" s="890">
        <f t="shared" si="82"/>
        <v>0</v>
      </c>
      <c r="K87" s="890">
        <f t="shared" si="82"/>
        <v>0</v>
      </c>
      <c r="L87" s="890">
        <f t="shared" si="82"/>
        <v>0</v>
      </c>
      <c r="M87" s="890">
        <f t="shared" si="82"/>
        <v>0</v>
      </c>
      <c r="N87" s="890">
        <f t="shared" si="82"/>
        <v>0</v>
      </c>
      <c r="O87" s="890">
        <f t="shared" si="82"/>
        <v>0</v>
      </c>
      <c r="P87" s="890">
        <f t="shared" si="82"/>
        <v>0</v>
      </c>
      <c r="Q87" s="891">
        <f aca="true" t="shared" si="83" ref="Q87:Q95">SUM(E87:P87)</f>
        <v>0</v>
      </c>
      <c r="R87" s="495"/>
      <c r="S87" s="914" t="s">
        <v>0</v>
      </c>
      <c r="T87" s="915" t="s">
        <v>436</v>
      </c>
      <c r="U87" s="1293"/>
      <c r="V87" s="522">
        <f>SUM(V88:V89)</f>
        <v>0</v>
      </c>
      <c r="W87" s="522">
        <f>SUM(W88:W89)</f>
        <v>0</v>
      </c>
      <c r="X87" s="522">
        <f>SUM(X88:X89)</f>
        <v>0</v>
      </c>
      <c r="Y87" s="522">
        <f aca="true" t="shared" si="84" ref="Y87:AG87">SUM(Y88:Y89)</f>
        <v>0</v>
      </c>
      <c r="Z87" s="522">
        <f t="shared" si="84"/>
        <v>0</v>
      </c>
      <c r="AA87" s="522">
        <f t="shared" si="84"/>
        <v>0</v>
      </c>
      <c r="AB87" s="522">
        <f t="shared" si="84"/>
        <v>0</v>
      </c>
      <c r="AC87" s="522">
        <f t="shared" si="84"/>
        <v>0</v>
      </c>
      <c r="AD87" s="522">
        <f t="shared" si="84"/>
        <v>0</v>
      </c>
      <c r="AE87" s="522">
        <f t="shared" si="84"/>
        <v>0</v>
      </c>
      <c r="AF87" s="522">
        <f t="shared" si="84"/>
        <v>0</v>
      </c>
      <c r="AG87" s="522">
        <f t="shared" si="84"/>
        <v>0</v>
      </c>
      <c r="AH87" s="523">
        <f t="shared" si="70"/>
        <v>0</v>
      </c>
      <c r="AJ87" s="914" t="s">
        <v>0</v>
      </c>
      <c r="AK87" s="915" t="s">
        <v>436</v>
      </c>
      <c r="AL87" s="963"/>
      <c r="AM87" s="522">
        <f>SUM(AM88:AM89)</f>
        <v>0</v>
      </c>
      <c r="AN87" s="522">
        <f>SUM(AN88:AN89)</f>
        <v>0</v>
      </c>
      <c r="AO87" s="522">
        <f>SUM(AO88:AO89)</f>
        <v>0</v>
      </c>
      <c r="AP87" s="522">
        <f aca="true" t="shared" si="85" ref="AP87:AX87">SUM(AP88:AP89)</f>
        <v>0</v>
      </c>
      <c r="AQ87" s="522">
        <f t="shared" si="85"/>
        <v>0</v>
      </c>
      <c r="AR87" s="522">
        <f t="shared" si="85"/>
        <v>0</v>
      </c>
      <c r="AS87" s="522">
        <f t="shared" si="85"/>
        <v>0</v>
      </c>
      <c r="AT87" s="522">
        <f t="shared" si="85"/>
        <v>0</v>
      </c>
      <c r="AU87" s="522">
        <f t="shared" si="85"/>
        <v>0</v>
      </c>
      <c r="AV87" s="522">
        <f t="shared" si="85"/>
        <v>0</v>
      </c>
      <c r="AW87" s="522">
        <f t="shared" si="85"/>
        <v>0</v>
      </c>
      <c r="AX87" s="522">
        <f t="shared" si="85"/>
        <v>0</v>
      </c>
      <c r="AY87" s="523">
        <f t="shared" si="72"/>
        <v>0</v>
      </c>
    </row>
    <row r="88" spans="2:51" ht="12.75">
      <c r="B88" s="916" t="s">
        <v>46</v>
      </c>
      <c r="C88" s="917" t="s">
        <v>438</v>
      </c>
      <c r="D88" s="564" t="s">
        <v>437</v>
      </c>
      <c r="E88" s="893"/>
      <c r="F88" s="893"/>
      <c r="G88" s="893"/>
      <c r="H88" s="893"/>
      <c r="I88" s="893"/>
      <c r="J88" s="893"/>
      <c r="K88" s="893"/>
      <c r="L88" s="893"/>
      <c r="M88" s="893"/>
      <c r="N88" s="893"/>
      <c r="O88" s="893"/>
      <c r="P88" s="893"/>
      <c r="Q88" s="894">
        <f t="shared" si="83"/>
        <v>0</v>
      </c>
      <c r="R88" s="495"/>
      <c r="S88" s="916" t="s">
        <v>46</v>
      </c>
      <c r="T88" s="917" t="s">
        <v>438</v>
      </c>
      <c r="U88" s="1290">
        <f>+$H$14</f>
        <v>0</v>
      </c>
      <c r="V88" s="520">
        <f aca="true" t="shared" si="86" ref="V88:AG89">+E88*$U88</f>
        <v>0</v>
      </c>
      <c r="W88" s="520">
        <f t="shared" si="86"/>
        <v>0</v>
      </c>
      <c r="X88" s="520">
        <f t="shared" si="86"/>
        <v>0</v>
      </c>
      <c r="Y88" s="520">
        <f t="shared" si="86"/>
        <v>0</v>
      </c>
      <c r="Z88" s="520">
        <f t="shared" si="86"/>
        <v>0</v>
      </c>
      <c r="AA88" s="520">
        <f t="shared" si="86"/>
        <v>0</v>
      </c>
      <c r="AB88" s="520">
        <f t="shared" si="86"/>
        <v>0</v>
      </c>
      <c r="AC88" s="520">
        <f t="shared" si="86"/>
        <v>0</v>
      </c>
      <c r="AD88" s="520">
        <f t="shared" si="86"/>
        <v>0</v>
      </c>
      <c r="AE88" s="520">
        <f t="shared" si="86"/>
        <v>0</v>
      </c>
      <c r="AF88" s="520">
        <f t="shared" si="86"/>
        <v>0</v>
      </c>
      <c r="AG88" s="520">
        <f t="shared" si="86"/>
        <v>0</v>
      </c>
      <c r="AH88" s="523">
        <f t="shared" si="70"/>
        <v>0</v>
      </c>
      <c r="AJ88" s="916" t="s">
        <v>46</v>
      </c>
      <c r="AK88" s="917" t="s">
        <v>438</v>
      </c>
      <c r="AL88" s="544"/>
      <c r="AM88" s="520">
        <f aca="true" t="shared" si="87" ref="AM88:AX89">+E88*$AL88</f>
        <v>0</v>
      </c>
      <c r="AN88" s="520">
        <f t="shared" si="87"/>
        <v>0</v>
      </c>
      <c r="AO88" s="520">
        <f t="shared" si="87"/>
        <v>0</v>
      </c>
      <c r="AP88" s="520">
        <f t="shared" si="87"/>
        <v>0</v>
      </c>
      <c r="AQ88" s="520">
        <f t="shared" si="87"/>
        <v>0</v>
      </c>
      <c r="AR88" s="520">
        <f t="shared" si="87"/>
        <v>0</v>
      </c>
      <c r="AS88" s="520">
        <f t="shared" si="87"/>
        <v>0</v>
      </c>
      <c r="AT88" s="520">
        <f t="shared" si="87"/>
        <v>0</v>
      </c>
      <c r="AU88" s="520">
        <f t="shared" si="87"/>
        <v>0</v>
      </c>
      <c r="AV88" s="520">
        <f t="shared" si="87"/>
        <v>0</v>
      </c>
      <c r="AW88" s="520">
        <f t="shared" si="87"/>
        <v>0</v>
      </c>
      <c r="AX88" s="520">
        <f t="shared" si="87"/>
        <v>0</v>
      </c>
      <c r="AY88" s="523">
        <f t="shared" si="72"/>
        <v>0</v>
      </c>
    </row>
    <row r="89" spans="2:51" ht="12.75">
      <c r="B89" s="916" t="s">
        <v>47</v>
      </c>
      <c r="C89" s="917" t="s">
        <v>439</v>
      </c>
      <c r="D89" s="564" t="s">
        <v>437</v>
      </c>
      <c r="E89" s="893"/>
      <c r="F89" s="893"/>
      <c r="G89" s="893"/>
      <c r="H89" s="893"/>
      <c r="I89" s="893"/>
      <c r="J89" s="893"/>
      <c r="K89" s="893"/>
      <c r="L89" s="893"/>
      <c r="M89" s="893"/>
      <c r="N89" s="893"/>
      <c r="O89" s="893"/>
      <c r="P89" s="893"/>
      <c r="Q89" s="894">
        <f t="shared" si="83"/>
        <v>0</v>
      </c>
      <c r="R89" s="495"/>
      <c r="S89" s="916" t="s">
        <v>47</v>
      </c>
      <c r="T89" s="917" t="s">
        <v>439</v>
      </c>
      <c r="U89" s="1290">
        <f>+$J$14</f>
        <v>0</v>
      </c>
      <c r="V89" s="520">
        <f t="shared" si="86"/>
        <v>0</v>
      </c>
      <c r="W89" s="520">
        <f t="shared" si="86"/>
        <v>0</v>
      </c>
      <c r="X89" s="520">
        <f t="shared" si="86"/>
        <v>0</v>
      </c>
      <c r="Y89" s="520">
        <f t="shared" si="86"/>
        <v>0</v>
      </c>
      <c r="Z89" s="520">
        <f t="shared" si="86"/>
        <v>0</v>
      </c>
      <c r="AA89" s="520">
        <f t="shared" si="86"/>
        <v>0</v>
      </c>
      <c r="AB89" s="520">
        <f t="shared" si="86"/>
        <v>0</v>
      </c>
      <c r="AC89" s="520">
        <f t="shared" si="86"/>
        <v>0</v>
      </c>
      <c r="AD89" s="520">
        <f t="shared" si="86"/>
        <v>0</v>
      </c>
      <c r="AE89" s="520">
        <f t="shared" si="86"/>
        <v>0</v>
      </c>
      <c r="AF89" s="520">
        <f t="shared" si="86"/>
        <v>0</v>
      </c>
      <c r="AG89" s="520">
        <f t="shared" si="86"/>
        <v>0</v>
      </c>
      <c r="AH89" s="523">
        <f t="shared" si="70"/>
        <v>0</v>
      </c>
      <c r="AJ89" s="916" t="s">
        <v>47</v>
      </c>
      <c r="AK89" s="917" t="s">
        <v>439</v>
      </c>
      <c r="AL89" s="544"/>
      <c r="AM89" s="520">
        <f t="shared" si="87"/>
        <v>0</v>
      </c>
      <c r="AN89" s="520">
        <f t="shared" si="87"/>
        <v>0</v>
      </c>
      <c r="AO89" s="520">
        <f t="shared" si="87"/>
        <v>0</v>
      </c>
      <c r="AP89" s="520">
        <f t="shared" si="87"/>
        <v>0</v>
      </c>
      <c r="AQ89" s="520">
        <f t="shared" si="87"/>
        <v>0</v>
      </c>
      <c r="AR89" s="520">
        <f t="shared" si="87"/>
        <v>0</v>
      </c>
      <c r="AS89" s="520">
        <f t="shared" si="87"/>
        <v>0</v>
      </c>
      <c r="AT89" s="520">
        <f t="shared" si="87"/>
        <v>0</v>
      </c>
      <c r="AU89" s="520">
        <f t="shared" si="87"/>
        <v>0</v>
      </c>
      <c r="AV89" s="520">
        <f t="shared" si="87"/>
        <v>0</v>
      </c>
      <c r="AW89" s="520">
        <f t="shared" si="87"/>
        <v>0</v>
      </c>
      <c r="AX89" s="520">
        <f t="shared" si="87"/>
        <v>0</v>
      </c>
      <c r="AY89" s="523">
        <f t="shared" si="72"/>
        <v>0</v>
      </c>
    </row>
    <row r="90" spans="2:51" ht="12.75">
      <c r="B90" s="916" t="s">
        <v>1</v>
      </c>
      <c r="C90" s="917" t="s">
        <v>440</v>
      </c>
      <c r="D90" s="564" t="s">
        <v>424</v>
      </c>
      <c r="E90" s="918">
        <f aca="true" t="shared" si="88" ref="E90:P90">E91+E92</f>
        <v>0</v>
      </c>
      <c r="F90" s="918">
        <f t="shared" si="88"/>
        <v>0</v>
      </c>
      <c r="G90" s="918">
        <f t="shared" si="88"/>
        <v>0</v>
      </c>
      <c r="H90" s="918">
        <f t="shared" si="88"/>
        <v>0</v>
      </c>
      <c r="I90" s="918">
        <f t="shared" si="88"/>
        <v>0</v>
      </c>
      <c r="J90" s="918">
        <f t="shared" si="88"/>
        <v>0</v>
      </c>
      <c r="K90" s="918">
        <f t="shared" si="88"/>
        <v>0</v>
      </c>
      <c r="L90" s="918">
        <f t="shared" si="88"/>
        <v>0</v>
      </c>
      <c r="M90" s="918">
        <f t="shared" si="88"/>
        <v>0</v>
      </c>
      <c r="N90" s="918">
        <f t="shared" si="88"/>
        <v>0</v>
      </c>
      <c r="O90" s="918">
        <f t="shared" si="88"/>
        <v>0</v>
      </c>
      <c r="P90" s="918">
        <f t="shared" si="88"/>
        <v>0</v>
      </c>
      <c r="Q90" s="894">
        <f t="shared" si="83"/>
        <v>0</v>
      </c>
      <c r="R90" s="856"/>
      <c r="S90" s="916" t="s">
        <v>1</v>
      </c>
      <c r="T90" s="917" t="s">
        <v>440</v>
      </c>
      <c r="U90" s="1290"/>
      <c r="V90" s="520">
        <f>+V91+V92</f>
        <v>0</v>
      </c>
      <c r="W90" s="520">
        <f>+W91+W92</f>
        <v>0</v>
      </c>
      <c r="X90" s="520">
        <f>+X91+X92</f>
        <v>0</v>
      </c>
      <c r="Y90" s="520">
        <f aca="true" t="shared" si="89" ref="Y90:AG90">+Y91+Y92</f>
        <v>0</v>
      </c>
      <c r="Z90" s="520">
        <f t="shared" si="89"/>
        <v>0</v>
      </c>
      <c r="AA90" s="520">
        <f t="shared" si="89"/>
        <v>0</v>
      </c>
      <c r="AB90" s="520">
        <f t="shared" si="89"/>
        <v>0</v>
      </c>
      <c r="AC90" s="520">
        <f t="shared" si="89"/>
        <v>0</v>
      </c>
      <c r="AD90" s="520">
        <f t="shared" si="89"/>
        <v>0</v>
      </c>
      <c r="AE90" s="520">
        <f t="shared" si="89"/>
        <v>0</v>
      </c>
      <c r="AF90" s="520">
        <f t="shared" si="89"/>
        <v>0</v>
      </c>
      <c r="AG90" s="520">
        <f t="shared" si="89"/>
        <v>0</v>
      </c>
      <c r="AH90" s="523">
        <f t="shared" si="70"/>
        <v>0</v>
      </c>
      <c r="AJ90" s="916" t="s">
        <v>1</v>
      </c>
      <c r="AK90" s="917" t="s">
        <v>440</v>
      </c>
      <c r="AL90" s="962"/>
      <c r="AM90" s="520">
        <f>+AM91+AM92</f>
        <v>0</v>
      </c>
      <c r="AN90" s="520">
        <f>+AN91+AN92</f>
        <v>0</v>
      </c>
      <c r="AO90" s="520">
        <f>+AO91+AO92</f>
        <v>0</v>
      </c>
      <c r="AP90" s="520">
        <f aca="true" t="shared" si="90" ref="AP90:AX90">+AP91+AP92</f>
        <v>0</v>
      </c>
      <c r="AQ90" s="520">
        <f t="shared" si="90"/>
        <v>0</v>
      </c>
      <c r="AR90" s="520">
        <f t="shared" si="90"/>
        <v>0</v>
      </c>
      <c r="AS90" s="520">
        <f t="shared" si="90"/>
        <v>0</v>
      </c>
      <c r="AT90" s="520">
        <f t="shared" si="90"/>
        <v>0</v>
      </c>
      <c r="AU90" s="520">
        <f t="shared" si="90"/>
        <v>0</v>
      </c>
      <c r="AV90" s="520">
        <f t="shared" si="90"/>
        <v>0</v>
      </c>
      <c r="AW90" s="520">
        <f t="shared" si="90"/>
        <v>0</v>
      </c>
      <c r="AX90" s="520">
        <f t="shared" si="90"/>
        <v>0</v>
      </c>
      <c r="AY90" s="523">
        <f t="shared" si="72"/>
        <v>0</v>
      </c>
    </row>
    <row r="91" spans="2:51" ht="12.75">
      <c r="B91" s="916" t="s">
        <v>49</v>
      </c>
      <c r="C91" s="919" t="s">
        <v>441</v>
      </c>
      <c r="D91" s="564" t="s">
        <v>424</v>
      </c>
      <c r="E91" s="893"/>
      <c r="F91" s="893"/>
      <c r="G91" s="893"/>
      <c r="H91" s="893"/>
      <c r="I91" s="893"/>
      <c r="J91" s="893"/>
      <c r="K91" s="893"/>
      <c r="L91" s="893"/>
      <c r="M91" s="893"/>
      <c r="N91" s="893"/>
      <c r="O91" s="893"/>
      <c r="P91" s="893"/>
      <c r="Q91" s="894">
        <f t="shared" si="83"/>
        <v>0</v>
      </c>
      <c r="R91" s="495"/>
      <c r="S91" s="916" t="s">
        <v>49</v>
      </c>
      <c r="T91" s="919" t="s">
        <v>441</v>
      </c>
      <c r="U91" s="1290">
        <f>+$H$22</f>
        <v>0</v>
      </c>
      <c r="V91" s="520">
        <f aca="true" t="shared" si="91" ref="V91:AG92">+E91*$U91</f>
        <v>0</v>
      </c>
      <c r="W91" s="520">
        <f t="shared" si="91"/>
        <v>0</v>
      </c>
      <c r="X91" s="520">
        <f t="shared" si="91"/>
        <v>0</v>
      </c>
      <c r="Y91" s="520">
        <f t="shared" si="91"/>
        <v>0</v>
      </c>
      <c r="Z91" s="520">
        <f t="shared" si="91"/>
        <v>0</v>
      </c>
      <c r="AA91" s="520">
        <f t="shared" si="91"/>
        <v>0</v>
      </c>
      <c r="AB91" s="520">
        <f t="shared" si="91"/>
        <v>0</v>
      </c>
      <c r="AC91" s="520">
        <f t="shared" si="91"/>
        <v>0</v>
      </c>
      <c r="AD91" s="520">
        <f t="shared" si="91"/>
        <v>0</v>
      </c>
      <c r="AE91" s="520">
        <f t="shared" si="91"/>
        <v>0</v>
      </c>
      <c r="AF91" s="520">
        <f t="shared" si="91"/>
        <v>0</v>
      </c>
      <c r="AG91" s="520">
        <f t="shared" si="91"/>
        <v>0</v>
      </c>
      <c r="AH91" s="523">
        <f t="shared" si="70"/>
        <v>0</v>
      </c>
      <c r="AJ91" s="916" t="s">
        <v>49</v>
      </c>
      <c r="AK91" s="919" t="s">
        <v>441</v>
      </c>
      <c r="AL91" s="544"/>
      <c r="AM91" s="520">
        <f aca="true" t="shared" si="92" ref="AM91:AX92">+E91*$AL91</f>
        <v>0</v>
      </c>
      <c r="AN91" s="520">
        <f t="shared" si="92"/>
        <v>0</v>
      </c>
      <c r="AO91" s="520">
        <f t="shared" si="92"/>
        <v>0</v>
      </c>
      <c r="AP91" s="520">
        <f t="shared" si="92"/>
        <v>0</v>
      </c>
      <c r="AQ91" s="520">
        <f t="shared" si="92"/>
        <v>0</v>
      </c>
      <c r="AR91" s="520">
        <f t="shared" si="92"/>
        <v>0</v>
      </c>
      <c r="AS91" s="520">
        <f t="shared" si="92"/>
        <v>0</v>
      </c>
      <c r="AT91" s="520">
        <f t="shared" si="92"/>
        <v>0</v>
      </c>
      <c r="AU91" s="520">
        <f t="shared" si="92"/>
        <v>0</v>
      </c>
      <c r="AV91" s="520">
        <f t="shared" si="92"/>
        <v>0</v>
      </c>
      <c r="AW91" s="520">
        <f t="shared" si="92"/>
        <v>0</v>
      </c>
      <c r="AX91" s="520">
        <f t="shared" si="92"/>
        <v>0</v>
      </c>
      <c r="AY91" s="523">
        <f t="shared" si="72"/>
        <v>0</v>
      </c>
    </row>
    <row r="92" spans="2:51" ht="12.75">
      <c r="B92" s="916" t="s">
        <v>50</v>
      </c>
      <c r="C92" s="919" t="s">
        <v>442</v>
      </c>
      <c r="D92" s="564" t="s">
        <v>424</v>
      </c>
      <c r="E92" s="893"/>
      <c r="F92" s="893"/>
      <c r="G92" s="893"/>
      <c r="H92" s="893"/>
      <c r="I92" s="893"/>
      <c r="J92" s="893"/>
      <c r="K92" s="893"/>
      <c r="L92" s="893"/>
      <c r="M92" s="893"/>
      <c r="N92" s="893"/>
      <c r="O92" s="893"/>
      <c r="P92" s="893"/>
      <c r="Q92" s="894">
        <f t="shared" si="83"/>
        <v>0</v>
      </c>
      <c r="R92" s="495"/>
      <c r="S92" s="916" t="s">
        <v>50</v>
      </c>
      <c r="T92" s="919" t="s">
        <v>442</v>
      </c>
      <c r="U92" s="1290">
        <f>+$H$23</f>
        <v>0</v>
      </c>
      <c r="V92" s="520">
        <f t="shared" si="91"/>
        <v>0</v>
      </c>
      <c r="W92" s="520">
        <f t="shared" si="91"/>
        <v>0</v>
      </c>
      <c r="X92" s="520">
        <f t="shared" si="91"/>
        <v>0</v>
      </c>
      <c r="Y92" s="520">
        <f t="shared" si="91"/>
        <v>0</v>
      </c>
      <c r="Z92" s="520">
        <f t="shared" si="91"/>
        <v>0</v>
      </c>
      <c r="AA92" s="520">
        <f t="shared" si="91"/>
        <v>0</v>
      </c>
      <c r="AB92" s="520">
        <f t="shared" si="91"/>
        <v>0</v>
      </c>
      <c r="AC92" s="520">
        <f t="shared" si="91"/>
        <v>0</v>
      </c>
      <c r="AD92" s="520">
        <f t="shared" si="91"/>
        <v>0</v>
      </c>
      <c r="AE92" s="520">
        <f t="shared" si="91"/>
        <v>0</v>
      </c>
      <c r="AF92" s="520">
        <f t="shared" si="91"/>
        <v>0</v>
      </c>
      <c r="AG92" s="520">
        <f t="shared" si="91"/>
        <v>0</v>
      </c>
      <c r="AH92" s="523">
        <f t="shared" si="70"/>
        <v>0</v>
      </c>
      <c r="AJ92" s="916" t="s">
        <v>50</v>
      </c>
      <c r="AK92" s="919" t="s">
        <v>442</v>
      </c>
      <c r="AL92" s="544"/>
      <c r="AM92" s="520">
        <f t="shared" si="92"/>
        <v>0</v>
      </c>
      <c r="AN92" s="520">
        <f t="shared" si="92"/>
        <v>0</v>
      </c>
      <c r="AO92" s="520">
        <f t="shared" si="92"/>
        <v>0</v>
      </c>
      <c r="AP92" s="520">
        <f t="shared" si="92"/>
        <v>0</v>
      </c>
      <c r="AQ92" s="520">
        <f t="shared" si="92"/>
        <v>0</v>
      </c>
      <c r="AR92" s="520">
        <f t="shared" si="92"/>
        <v>0</v>
      </c>
      <c r="AS92" s="520">
        <f t="shared" si="92"/>
        <v>0</v>
      </c>
      <c r="AT92" s="520">
        <f t="shared" si="92"/>
        <v>0</v>
      </c>
      <c r="AU92" s="520">
        <f t="shared" si="92"/>
        <v>0</v>
      </c>
      <c r="AV92" s="520">
        <f t="shared" si="92"/>
        <v>0</v>
      </c>
      <c r="AW92" s="520">
        <f t="shared" si="92"/>
        <v>0</v>
      </c>
      <c r="AX92" s="520">
        <f t="shared" si="92"/>
        <v>0</v>
      </c>
      <c r="AY92" s="523">
        <f t="shared" si="72"/>
        <v>0</v>
      </c>
    </row>
    <row r="93" spans="2:51" ht="12.75">
      <c r="B93" s="1068" t="s">
        <v>2</v>
      </c>
      <c r="C93" s="920" t="s">
        <v>443</v>
      </c>
      <c r="D93" s="921" t="s">
        <v>444</v>
      </c>
      <c r="E93" s="918">
        <f aca="true" t="shared" si="93" ref="E93:P93">E94+E95</f>
        <v>0</v>
      </c>
      <c r="F93" s="918">
        <f t="shared" si="93"/>
        <v>0</v>
      </c>
      <c r="G93" s="918">
        <f t="shared" si="93"/>
        <v>0</v>
      </c>
      <c r="H93" s="918">
        <f t="shared" si="93"/>
        <v>0</v>
      </c>
      <c r="I93" s="918">
        <f t="shared" si="93"/>
        <v>0</v>
      </c>
      <c r="J93" s="918">
        <f t="shared" si="93"/>
        <v>0</v>
      </c>
      <c r="K93" s="918">
        <f t="shared" si="93"/>
        <v>0</v>
      </c>
      <c r="L93" s="918">
        <f t="shared" si="93"/>
        <v>0</v>
      </c>
      <c r="M93" s="918">
        <f t="shared" si="93"/>
        <v>0</v>
      </c>
      <c r="N93" s="918">
        <f t="shared" si="93"/>
        <v>0</v>
      </c>
      <c r="O93" s="918">
        <f t="shared" si="93"/>
        <v>0</v>
      </c>
      <c r="P93" s="918">
        <f t="shared" si="93"/>
        <v>0</v>
      </c>
      <c r="Q93" s="922">
        <f t="shared" si="83"/>
        <v>0</v>
      </c>
      <c r="R93" s="495"/>
      <c r="S93" s="1068" t="s">
        <v>2</v>
      </c>
      <c r="T93" s="920" t="s">
        <v>443</v>
      </c>
      <c r="U93" s="1290"/>
      <c r="V93" s="537">
        <f>+V94+V95</f>
        <v>0</v>
      </c>
      <c r="W93" s="537">
        <f>+W94+W95</f>
        <v>0</v>
      </c>
      <c r="X93" s="537">
        <f>+X94+X95</f>
        <v>0</v>
      </c>
      <c r="Y93" s="537">
        <f aca="true" t="shared" si="94" ref="Y93:AG93">+Y94+Y95</f>
        <v>0</v>
      </c>
      <c r="Z93" s="537">
        <f t="shared" si="94"/>
        <v>0</v>
      </c>
      <c r="AA93" s="537">
        <f t="shared" si="94"/>
        <v>0</v>
      </c>
      <c r="AB93" s="537">
        <f t="shared" si="94"/>
        <v>0</v>
      </c>
      <c r="AC93" s="537">
        <f t="shared" si="94"/>
        <v>0</v>
      </c>
      <c r="AD93" s="537">
        <f t="shared" si="94"/>
        <v>0</v>
      </c>
      <c r="AE93" s="537">
        <f t="shared" si="94"/>
        <v>0</v>
      </c>
      <c r="AF93" s="537">
        <f t="shared" si="94"/>
        <v>0</v>
      </c>
      <c r="AG93" s="537">
        <f t="shared" si="94"/>
        <v>0</v>
      </c>
      <c r="AH93" s="523">
        <f t="shared" si="70"/>
        <v>0</v>
      </c>
      <c r="AJ93" s="1070" t="s">
        <v>2</v>
      </c>
      <c r="AK93" s="920" t="s">
        <v>443</v>
      </c>
      <c r="AL93" s="962"/>
      <c r="AM93" s="537">
        <f>+AM94+AM95</f>
        <v>0</v>
      </c>
      <c r="AN93" s="537">
        <f>+AN94+AN95</f>
        <v>0</v>
      </c>
      <c r="AO93" s="537">
        <f>+AO94+AO95</f>
        <v>0</v>
      </c>
      <c r="AP93" s="537">
        <f aca="true" t="shared" si="95" ref="AP93:AX93">+AP94+AP95</f>
        <v>0</v>
      </c>
      <c r="AQ93" s="537">
        <f t="shared" si="95"/>
        <v>0</v>
      </c>
      <c r="AR93" s="537">
        <f t="shared" si="95"/>
        <v>0</v>
      </c>
      <c r="AS93" s="537">
        <f t="shared" si="95"/>
        <v>0</v>
      </c>
      <c r="AT93" s="537">
        <f t="shared" si="95"/>
        <v>0</v>
      </c>
      <c r="AU93" s="537">
        <f t="shared" si="95"/>
        <v>0</v>
      </c>
      <c r="AV93" s="537">
        <f t="shared" si="95"/>
        <v>0</v>
      </c>
      <c r="AW93" s="537">
        <f t="shared" si="95"/>
        <v>0</v>
      </c>
      <c r="AX93" s="537">
        <f t="shared" si="95"/>
        <v>0</v>
      </c>
      <c r="AY93" s="523">
        <f t="shared" si="72"/>
        <v>0</v>
      </c>
    </row>
    <row r="94" spans="2:51" ht="12.75">
      <c r="B94" s="916" t="s">
        <v>53</v>
      </c>
      <c r="C94" s="923" t="s">
        <v>729</v>
      </c>
      <c r="D94" s="921" t="s">
        <v>444</v>
      </c>
      <c r="E94" s="893"/>
      <c r="F94" s="893"/>
      <c r="G94" s="893"/>
      <c r="H94" s="893"/>
      <c r="I94" s="893"/>
      <c r="J94" s="893"/>
      <c r="K94" s="893"/>
      <c r="L94" s="893"/>
      <c r="M94" s="893"/>
      <c r="N94" s="893"/>
      <c r="O94" s="893"/>
      <c r="P94" s="893"/>
      <c r="Q94" s="894">
        <f t="shared" si="83"/>
        <v>0</v>
      </c>
      <c r="R94" s="495"/>
      <c r="S94" s="916" t="s">
        <v>53</v>
      </c>
      <c r="T94" s="923" t="s">
        <v>729</v>
      </c>
      <c r="U94" s="1290">
        <f>+$H$30</f>
        <v>0</v>
      </c>
      <c r="V94" s="520">
        <f aca="true" t="shared" si="96" ref="V94:AG95">+E94*$U94</f>
        <v>0</v>
      </c>
      <c r="W94" s="520">
        <f t="shared" si="96"/>
        <v>0</v>
      </c>
      <c r="X94" s="520">
        <f t="shared" si="96"/>
        <v>0</v>
      </c>
      <c r="Y94" s="520">
        <f t="shared" si="96"/>
        <v>0</v>
      </c>
      <c r="Z94" s="520">
        <f t="shared" si="96"/>
        <v>0</v>
      </c>
      <c r="AA94" s="520">
        <f t="shared" si="96"/>
        <v>0</v>
      </c>
      <c r="AB94" s="520">
        <f t="shared" si="96"/>
        <v>0</v>
      </c>
      <c r="AC94" s="520">
        <f t="shared" si="96"/>
        <v>0</v>
      </c>
      <c r="AD94" s="520">
        <f t="shared" si="96"/>
        <v>0</v>
      </c>
      <c r="AE94" s="520">
        <f t="shared" si="96"/>
        <v>0</v>
      </c>
      <c r="AF94" s="520">
        <f t="shared" si="96"/>
        <v>0</v>
      </c>
      <c r="AG94" s="520">
        <f t="shared" si="96"/>
        <v>0</v>
      </c>
      <c r="AH94" s="523">
        <f t="shared" si="70"/>
        <v>0</v>
      </c>
      <c r="AJ94" s="916" t="s">
        <v>53</v>
      </c>
      <c r="AK94" s="923" t="s">
        <v>729</v>
      </c>
      <c r="AL94" s="544"/>
      <c r="AM94" s="520">
        <f aca="true" t="shared" si="97" ref="AM94:AX95">+E94*$AL94</f>
        <v>0</v>
      </c>
      <c r="AN94" s="520">
        <f t="shared" si="97"/>
        <v>0</v>
      </c>
      <c r="AO94" s="520">
        <f t="shared" si="97"/>
        <v>0</v>
      </c>
      <c r="AP94" s="520">
        <f t="shared" si="97"/>
        <v>0</v>
      </c>
      <c r="AQ94" s="520">
        <f t="shared" si="97"/>
        <v>0</v>
      </c>
      <c r="AR94" s="520">
        <f t="shared" si="97"/>
        <v>0</v>
      </c>
      <c r="AS94" s="520">
        <f t="shared" si="97"/>
        <v>0</v>
      </c>
      <c r="AT94" s="520">
        <f t="shared" si="97"/>
        <v>0</v>
      </c>
      <c r="AU94" s="520">
        <f t="shared" si="97"/>
        <v>0</v>
      </c>
      <c r="AV94" s="520">
        <f t="shared" si="97"/>
        <v>0</v>
      </c>
      <c r="AW94" s="520">
        <f t="shared" si="97"/>
        <v>0</v>
      </c>
      <c r="AX94" s="520">
        <f t="shared" si="97"/>
        <v>0</v>
      </c>
      <c r="AY94" s="523">
        <f t="shared" si="72"/>
        <v>0</v>
      </c>
    </row>
    <row r="95" spans="2:51" ht="13.5" thickBot="1">
      <c r="B95" s="945" t="s">
        <v>54</v>
      </c>
      <c r="C95" s="946" t="s">
        <v>730</v>
      </c>
      <c r="D95" s="947" t="s">
        <v>444</v>
      </c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9">
        <f t="shared" si="83"/>
        <v>0</v>
      </c>
      <c r="R95" s="495"/>
      <c r="S95" s="924" t="s">
        <v>54</v>
      </c>
      <c r="T95" s="925" t="s">
        <v>730</v>
      </c>
      <c r="U95" s="1291">
        <f>+$J$30</f>
        <v>0</v>
      </c>
      <c r="V95" s="548">
        <f t="shared" si="96"/>
        <v>0</v>
      </c>
      <c r="W95" s="548">
        <f t="shared" si="96"/>
        <v>0</v>
      </c>
      <c r="X95" s="548">
        <f t="shared" si="96"/>
        <v>0</v>
      </c>
      <c r="Y95" s="548">
        <f t="shared" si="96"/>
        <v>0</v>
      </c>
      <c r="Z95" s="548">
        <f t="shared" si="96"/>
        <v>0</v>
      </c>
      <c r="AA95" s="548">
        <f t="shared" si="96"/>
        <v>0</v>
      </c>
      <c r="AB95" s="548">
        <f t="shared" si="96"/>
        <v>0</v>
      </c>
      <c r="AC95" s="548">
        <f t="shared" si="96"/>
        <v>0</v>
      </c>
      <c r="AD95" s="548">
        <f t="shared" si="96"/>
        <v>0</v>
      </c>
      <c r="AE95" s="548">
        <f t="shared" si="96"/>
        <v>0</v>
      </c>
      <c r="AF95" s="548">
        <f t="shared" si="96"/>
        <v>0</v>
      </c>
      <c r="AG95" s="548">
        <f t="shared" si="96"/>
        <v>0</v>
      </c>
      <c r="AH95" s="549">
        <f t="shared" si="70"/>
        <v>0</v>
      </c>
      <c r="AJ95" s="924" t="s">
        <v>54</v>
      </c>
      <c r="AK95" s="925" t="s">
        <v>730</v>
      </c>
      <c r="AL95" s="545"/>
      <c r="AM95" s="548">
        <f t="shared" si="97"/>
        <v>0</v>
      </c>
      <c r="AN95" s="548">
        <f t="shared" si="97"/>
        <v>0</v>
      </c>
      <c r="AO95" s="548">
        <f t="shared" si="97"/>
        <v>0</v>
      </c>
      <c r="AP95" s="548">
        <f t="shared" si="97"/>
        <v>0</v>
      </c>
      <c r="AQ95" s="548">
        <f t="shared" si="97"/>
        <v>0</v>
      </c>
      <c r="AR95" s="548">
        <f t="shared" si="97"/>
        <v>0</v>
      </c>
      <c r="AS95" s="548">
        <f t="shared" si="97"/>
        <v>0</v>
      </c>
      <c r="AT95" s="548">
        <f t="shared" si="97"/>
        <v>0</v>
      </c>
      <c r="AU95" s="548">
        <f t="shared" si="97"/>
        <v>0</v>
      </c>
      <c r="AV95" s="548">
        <f t="shared" si="97"/>
        <v>0</v>
      </c>
      <c r="AW95" s="548">
        <f t="shared" si="97"/>
        <v>0</v>
      </c>
      <c r="AX95" s="548">
        <f t="shared" si="97"/>
        <v>0</v>
      </c>
      <c r="AY95" s="549">
        <f t="shared" si="72"/>
        <v>0</v>
      </c>
    </row>
    <row r="96" spans="2:51" ht="14.25" thickBot="1" thickTop="1">
      <c r="B96" s="950"/>
      <c r="C96" s="951" t="str">
        <f>+C44</f>
        <v>Продаја потрошачима  -  укупно</v>
      </c>
      <c r="D96" s="952" t="s">
        <v>424</v>
      </c>
      <c r="E96" s="953">
        <f>+E49+E59+E69+E76+E80+E90</f>
        <v>0</v>
      </c>
      <c r="F96" s="953">
        <f aca="true" t="shared" si="98" ref="F96:P96">+F49+F59+F69+F76+F80+F90</f>
        <v>0</v>
      </c>
      <c r="G96" s="953">
        <f t="shared" si="98"/>
        <v>0</v>
      </c>
      <c r="H96" s="953">
        <f t="shared" si="98"/>
        <v>0</v>
      </c>
      <c r="I96" s="953">
        <f t="shared" si="98"/>
        <v>0</v>
      </c>
      <c r="J96" s="953">
        <f t="shared" si="98"/>
        <v>0</v>
      </c>
      <c r="K96" s="953">
        <f t="shared" si="98"/>
        <v>0</v>
      </c>
      <c r="L96" s="953">
        <f t="shared" si="98"/>
        <v>0</v>
      </c>
      <c r="M96" s="953">
        <f t="shared" si="98"/>
        <v>0</v>
      </c>
      <c r="N96" s="953">
        <f t="shared" si="98"/>
        <v>0</v>
      </c>
      <c r="O96" s="953">
        <f t="shared" si="98"/>
        <v>0</v>
      </c>
      <c r="P96" s="953">
        <f t="shared" si="98"/>
        <v>0</v>
      </c>
      <c r="Q96" s="954">
        <f>SUM(E96:P96)</f>
        <v>0</v>
      </c>
      <c r="R96" s="495"/>
      <c r="S96" s="950"/>
      <c r="T96" s="951" t="str">
        <f>+T44</f>
        <v>Продаја потрошачима  -  укупно</v>
      </c>
      <c r="U96" s="1297"/>
      <c r="V96" s="551">
        <f>+V45+V55+V65+V75+V79+V86</f>
        <v>0</v>
      </c>
      <c r="W96" s="551">
        <f>+W45+W55+W65+W75+W79+W86</f>
        <v>0</v>
      </c>
      <c r="X96" s="551">
        <f>+X45+X55+X65+X75+X79+X86</f>
        <v>0</v>
      </c>
      <c r="Y96" s="551">
        <f aca="true" t="shared" si="99" ref="Y96:AF96">+Y45+Y55+Y65+Y75+Y79+Y86</f>
        <v>0</v>
      </c>
      <c r="Z96" s="551">
        <f t="shared" si="99"/>
        <v>0</v>
      </c>
      <c r="AA96" s="551">
        <f t="shared" si="99"/>
        <v>0</v>
      </c>
      <c r="AB96" s="551">
        <f t="shared" si="99"/>
        <v>0</v>
      </c>
      <c r="AC96" s="551">
        <f t="shared" si="99"/>
        <v>0</v>
      </c>
      <c r="AD96" s="551">
        <f t="shared" si="99"/>
        <v>0</v>
      </c>
      <c r="AE96" s="551">
        <f t="shared" si="99"/>
        <v>0</v>
      </c>
      <c r="AF96" s="551">
        <f t="shared" si="99"/>
        <v>0</v>
      </c>
      <c r="AG96" s="551">
        <f>+AG45+AG55+AG65+AG75+AG79+AG86</f>
        <v>0</v>
      </c>
      <c r="AH96" s="552">
        <f t="shared" si="70"/>
        <v>0</v>
      </c>
      <c r="AJ96" s="950"/>
      <c r="AK96" s="951" t="str">
        <f>+AK44</f>
        <v>Продаја потрошачима  -  укупно</v>
      </c>
      <c r="AL96" s="550"/>
      <c r="AM96" s="551">
        <f>+AM45+AM55+AM65+AM75+AM79+AM86</f>
        <v>0</v>
      </c>
      <c r="AN96" s="551">
        <f>+AN45+AN55+AN65+AN75+AN79+AN86</f>
        <v>0</v>
      </c>
      <c r="AO96" s="551">
        <f>+AO45+AO55+AO65+AO75+AO79+AO86</f>
        <v>0</v>
      </c>
      <c r="AP96" s="551">
        <f aca="true" t="shared" si="100" ref="AP96:AW96">+AP45+AP55+AP65+AP75+AP79+AP86</f>
        <v>0</v>
      </c>
      <c r="AQ96" s="551">
        <f t="shared" si="100"/>
        <v>0</v>
      </c>
      <c r="AR96" s="551">
        <f t="shared" si="100"/>
        <v>0</v>
      </c>
      <c r="AS96" s="551">
        <f t="shared" si="100"/>
        <v>0</v>
      </c>
      <c r="AT96" s="551">
        <f t="shared" si="100"/>
        <v>0</v>
      </c>
      <c r="AU96" s="551">
        <f t="shared" si="100"/>
        <v>0</v>
      </c>
      <c r="AV96" s="551">
        <f t="shared" si="100"/>
        <v>0</v>
      </c>
      <c r="AW96" s="551">
        <f t="shared" si="100"/>
        <v>0</v>
      </c>
      <c r="AX96" s="551">
        <f>+AX45+AX55+AX65+AX75+AX79+AX86</f>
        <v>0</v>
      </c>
      <c r="AY96" s="552">
        <f t="shared" si="72"/>
        <v>0</v>
      </c>
    </row>
    <row r="97" spans="33:34" ht="13.5" thickTop="1">
      <c r="AG97" s="1078" t="s">
        <v>731</v>
      </c>
      <c r="AH97" s="1079">
        <f>+AH96-C10-AH48-AH54-AH58-AH64-AH68-AH74-AH85-AH89-AH95</f>
        <v>0</v>
      </c>
    </row>
    <row r="99" ht="12.75">
      <c r="AH99" s="147"/>
    </row>
    <row r="100" spans="3:6" ht="12.75">
      <c r="C100" s="1248" t="s">
        <v>739</v>
      </c>
      <c r="D100" s="1248"/>
      <c r="E100" s="1248"/>
      <c r="F100" s="1248"/>
    </row>
    <row r="101" spans="3:6" ht="12.75">
      <c r="C101" s="1083"/>
      <c r="D101" s="1083"/>
      <c r="E101" s="1083"/>
      <c r="F101" s="1083"/>
    </row>
    <row r="102" spans="3:6" ht="16.5" thickBot="1">
      <c r="C102" s="1084"/>
      <c r="D102" s="1084"/>
      <c r="E102" s="1085" t="s">
        <v>175</v>
      </c>
      <c r="F102" s="1078"/>
    </row>
    <row r="103" spans="3:6" ht="16.5" thickTop="1">
      <c r="C103" s="1086" t="s">
        <v>732</v>
      </c>
      <c r="D103" s="1087" t="s">
        <v>733</v>
      </c>
      <c r="E103" s="1088" t="s">
        <v>734</v>
      </c>
      <c r="F103" s="1089" t="s">
        <v>735</v>
      </c>
    </row>
    <row r="104" spans="3:6" ht="16.5" thickBot="1">
      <c r="C104" s="1090" t="s">
        <v>736</v>
      </c>
      <c r="D104" s="1091"/>
      <c r="E104" s="1091"/>
      <c r="F104" s="1092" t="s">
        <v>737</v>
      </c>
    </row>
    <row r="105" spans="3:6" ht="17.25" thickBot="1" thickTop="1">
      <c r="C105" s="1093">
        <v>1</v>
      </c>
      <c r="D105" s="1094">
        <v>2</v>
      </c>
      <c r="E105" s="1094">
        <v>3</v>
      </c>
      <c r="F105" s="1095">
        <v>4</v>
      </c>
    </row>
    <row r="106" spans="3:6" ht="16.5" thickTop="1">
      <c r="C106" s="1096" t="str">
        <f>+C45</f>
        <v>ЕЛЕКТРОДИСТРИБУЦИЈЕ (без купаца прикључених на преносни систем)</v>
      </c>
      <c r="D106" s="1285" t="e">
        <f>+AY45/$Q$49</f>
        <v>#DIV/0!</v>
      </c>
      <c r="E106" s="1285" t="e">
        <f>+AH45/$Q$49</f>
        <v>#DIV/0!</v>
      </c>
      <c r="F106" s="1097" t="e">
        <f aca="true" t="shared" si="101" ref="F106:F112">+E106/D106*100</f>
        <v>#DIV/0!</v>
      </c>
    </row>
    <row r="107" spans="3:6" ht="15.75">
      <c r="C107" s="1100" t="str">
        <f>+C55</f>
        <v>ЗАТВОРЕНИ ДИСТРИБУТИВНИ СИСТЕМИ</v>
      </c>
      <c r="D107" s="1286" t="e">
        <f>+AY55/$Q$59</f>
        <v>#DIV/0!</v>
      </c>
      <c r="E107" s="1286" t="e">
        <f>+AH55/$Q$59</f>
        <v>#DIV/0!</v>
      </c>
      <c r="F107" s="1101" t="e">
        <f t="shared" si="101"/>
        <v>#DIV/0!</v>
      </c>
    </row>
    <row r="108" spans="3:6" ht="15.75">
      <c r="C108" s="1100" t="str">
        <f>+C65</f>
        <v>ЖЕЛЕЗНИЦА СРБИЈЕ</v>
      </c>
      <c r="D108" s="1286" t="e">
        <f>+AY65/$Q$69</f>
        <v>#DIV/0!</v>
      </c>
      <c r="E108" s="1286" t="e">
        <f>+AH65/$Q$69</f>
        <v>#DIV/0!</v>
      </c>
      <c r="F108" s="1101" t="e">
        <f t="shared" si="101"/>
        <v>#DIV/0!</v>
      </c>
    </row>
    <row r="109" spans="3:6" ht="15.75">
      <c r="C109" s="1100" t="str">
        <f>+C75</f>
        <v>ПРОИЗВОДНИ КАПАЦИТЕТИ ЗА ПОТРЕБЕ ПРОИЗВОДЊЕ</v>
      </c>
      <c r="D109" s="1286" t="e">
        <f>+AY75/$Q$76</f>
        <v>#DIV/0!</v>
      </c>
      <c r="E109" s="1286" t="e">
        <f>+AH75/$Q$76</f>
        <v>#DIV/0!</v>
      </c>
      <c r="F109" s="1101" t="e">
        <f t="shared" si="101"/>
        <v>#DIV/0!</v>
      </c>
    </row>
    <row r="110" spans="3:6" ht="15.75">
      <c r="C110" s="1100" t="str">
        <f>+C79</f>
        <v>ПУМПАЊЕ ПАП ЛИСИНА</v>
      </c>
      <c r="D110" s="1286" t="e">
        <f>+AY79/$Q$80</f>
        <v>#DIV/0!</v>
      </c>
      <c r="E110" s="1286" t="e">
        <f>+AH79/$Q$80</f>
        <v>#DIV/0!</v>
      </c>
      <c r="F110" s="1101" t="e">
        <f t="shared" si="101"/>
        <v>#DIV/0!</v>
      </c>
    </row>
    <row r="111" spans="3:6" ht="16.5" thickBot="1">
      <c r="C111" s="1102" t="str">
        <f>+C86</f>
        <v>КВАЛИФИКОВАНИ КУПЦИ ПРИКЉУЧЕНИ НА ПРЕНОСНИ СИСТЕМ</v>
      </c>
      <c r="D111" s="1287" t="e">
        <f>+AY86/$Q$90</f>
        <v>#DIV/0!</v>
      </c>
      <c r="E111" s="1287" t="e">
        <f>+AH86/$Q$90</f>
        <v>#DIV/0!</v>
      </c>
      <c r="F111" s="1103" t="e">
        <f t="shared" si="101"/>
        <v>#DIV/0!</v>
      </c>
    </row>
    <row r="112" spans="3:6" ht="17.25" thickBot="1" thickTop="1">
      <c r="C112" s="1098" t="s">
        <v>738</v>
      </c>
      <c r="D112" s="1288" t="e">
        <f>+AY96/$Q$96</f>
        <v>#DIV/0!</v>
      </c>
      <c r="E112" s="1288" t="e">
        <f>+AH96/$Q$96</f>
        <v>#DIV/0!</v>
      </c>
      <c r="F112" s="1099" t="e">
        <f t="shared" si="101"/>
        <v>#DIV/0!</v>
      </c>
    </row>
    <row r="113" ht="13.5" thickTop="1"/>
  </sheetData>
  <sheetProtection formatCells="0" selectLockedCells="1"/>
  <mergeCells count="15">
    <mergeCell ref="B7:J7"/>
    <mergeCell ref="B39:Q39"/>
    <mergeCell ref="S39:AH39"/>
    <mergeCell ref="B42:B43"/>
    <mergeCell ref="C42:C43"/>
    <mergeCell ref="D42:D43"/>
    <mergeCell ref="E42:Q42"/>
    <mergeCell ref="S42:S43"/>
    <mergeCell ref="T42:T43"/>
    <mergeCell ref="AJ39:AY39"/>
    <mergeCell ref="AJ42:AJ43"/>
    <mergeCell ref="AK42:AK43"/>
    <mergeCell ref="AM42:AY42"/>
    <mergeCell ref="V42:AH42"/>
    <mergeCell ref="C100:F100"/>
  </mergeCells>
  <conditionalFormatting sqref="D35">
    <cfRule type="cellIs" priority="1" dxfId="0" operator="equal" stopIfTrue="1">
      <formula>$C$10</formula>
    </cfRule>
  </conditionalFormatting>
  <conditionalFormatting sqref="C35">
    <cfRule type="cellIs" priority="2" dxfId="0" operator="equal" stopIfTrue="1">
      <formula>1</formula>
    </cfRule>
  </conditionalFormatting>
  <printOptions horizontalCentered="1"/>
  <pageMargins left="0.25" right="0.25" top="0.5" bottom="0.5" header="0.25" footer="0.22"/>
  <pageSetup fitToHeight="1" fitToWidth="1" horizontalDpi="600" verticalDpi="600" orientation="landscape" paperSize="9" scale="96" r:id="rId1"/>
  <headerFooter alignWithMargins="0">
    <oddFooter>&amp;RСтрана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"/>
  <sheetViews>
    <sheetView showGridLines="0" showZeros="0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9.00390625" style="6" customWidth="1"/>
    <col min="3" max="3" width="66.8515625" style="5" customWidth="1"/>
    <col min="4" max="4" width="66.8515625" style="5" hidden="1" customWidth="1"/>
    <col min="5" max="6" width="19.57421875" style="5" customWidth="1"/>
    <col min="7" max="7" width="18.140625" style="5" customWidth="1"/>
    <col min="8" max="8" width="18.7109375" style="5" customWidth="1"/>
    <col min="9" max="9" width="21.00390625" style="5" customWidth="1"/>
    <col min="10" max="10" width="18.140625" style="5" customWidth="1"/>
    <col min="11" max="14" width="20.7109375" style="5" customWidth="1"/>
    <col min="15" max="15" width="25.7109375" style="5" bestFit="1" customWidth="1"/>
    <col min="16" max="16" width="20.8515625" style="5" customWidth="1"/>
    <col min="17" max="17" width="9.28125" style="5" bestFit="1" customWidth="1"/>
    <col min="18" max="16384" width="9.140625" style="5" customWidth="1"/>
  </cols>
  <sheetData>
    <row r="1" spans="1:7" s="26" customFormat="1" ht="20.25" customHeight="1">
      <c r="A1" s="26" t="s">
        <v>139</v>
      </c>
      <c r="B1" s="20"/>
      <c r="E1"/>
      <c r="F1"/>
      <c r="G1"/>
    </row>
    <row r="2" spans="1:7" s="26" customFormat="1" ht="20.25" customHeight="1">
      <c r="A2" s="7"/>
      <c r="B2" s="8"/>
      <c r="E2"/>
      <c r="F2"/>
      <c r="G2"/>
    </row>
    <row r="3" spans="1:65" s="9" customFormat="1" ht="20.25" customHeight="1">
      <c r="A3" s="7"/>
      <c r="B3" s="247" t="str">
        <f>+CONCATENATE('Poc. strana'!$A$15," ",'Poc. strana'!$C$15)</f>
        <v>Назив енергетског субјекта: </v>
      </c>
      <c r="C3" s="8"/>
      <c r="D3" s="8"/>
      <c r="E3" s="8"/>
      <c r="F3" s="8"/>
      <c r="G3" s="8"/>
      <c r="H3" s="8"/>
      <c r="I3" s="8"/>
      <c r="J3" s="8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10" s="9" customFormat="1" ht="20.25" customHeight="1">
      <c r="A4" s="7"/>
      <c r="B4" s="17" t="str">
        <f>+CONCATENATE('Poc. strana'!$A$29," ",'Poc. strana'!$C$29)</f>
        <v>Датум обраде: </v>
      </c>
      <c r="C4" s="8"/>
      <c r="D4" s="8"/>
      <c r="E4" s="8"/>
      <c r="F4" s="8"/>
      <c r="G4" s="8"/>
      <c r="H4" s="8"/>
      <c r="I4" s="8"/>
      <c r="J4" s="101"/>
    </row>
    <row r="5" spans="1:10" s="9" customFormat="1" ht="22.5" customHeight="1">
      <c r="A5" s="7"/>
      <c r="B5" s="17"/>
      <c r="C5" s="8"/>
      <c r="D5" s="8"/>
      <c r="E5" s="8"/>
      <c r="F5" s="8"/>
      <c r="G5" s="8"/>
      <c r="H5" s="8"/>
      <c r="I5" s="8"/>
      <c r="J5" s="101"/>
    </row>
    <row r="6" spans="1:14" s="1" customFormat="1" ht="30" customHeight="1">
      <c r="A6" s="7"/>
      <c r="B6" s="2"/>
      <c r="C6" s="8"/>
      <c r="D6" s="8"/>
      <c r="E6" s="8"/>
      <c r="F6" s="8"/>
      <c r="G6" s="8"/>
      <c r="H6" s="8"/>
      <c r="I6" s="8"/>
      <c r="J6" s="442"/>
      <c r="K6" s="9"/>
      <c r="L6" s="9"/>
      <c r="M6" s="9"/>
      <c r="N6" s="9"/>
    </row>
    <row r="7" spans="2:15" ht="34.5" customHeight="1">
      <c r="B7" s="1251" t="s">
        <v>571</v>
      </c>
      <c r="C7" s="1251"/>
      <c r="D7" s="1251"/>
      <c r="E7" s="1251"/>
      <c r="F7" s="1251"/>
      <c r="G7" s="1251"/>
      <c r="H7" s="1251"/>
      <c r="I7" s="1251"/>
      <c r="J7" s="1251"/>
      <c r="K7" s="1251"/>
      <c r="L7" s="1251"/>
      <c r="M7" s="1251"/>
      <c r="N7" s="1251"/>
      <c r="O7" s="1252"/>
    </row>
    <row r="8" spans="3:15" ht="21.7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5"/>
    </row>
    <row r="9" spans="3:15" ht="20.25" customHeight="1" thickBo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5"/>
    </row>
    <row r="10" spans="2:16" ht="24.75" customHeight="1" thickTop="1">
      <c r="B10" s="1260" t="s">
        <v>477</v>
      </c>
      <c r="C10" s="1261"/>
      <c r="D10" s="1261"/>
      <c r="E10" s="1261"/>
      <c r="F10" s="1261"/>
      <c r="G10" s="1261"/>
      <c r="H10" s="1261"/>
      <c r="I10" s="1261"/>
      <c r="J10" s="1261"/>
      <c r="K10" s="1261"/>
      <c r="L10" s="1261"/>
      <c r="M10" s="1261"/>
      <c r="N10" s="1261"/>
      <c r="O10" s="1261"/>
      <c r="P10" s="32" t="s">
        <v>173</v>
      </c>
    </row>
    <row r="11" spans="2:16" s="64" customFormat="1" ht="24.75" customHeight="1">
      <c r="B11" s="1253"/>
      <c r="C11" s="1255" t="s">
        <v>183</v>
      </c>
      <c r="D11" s="1262" t="s">
        <v>184</v>
      </c>
      <c r="E11" s="1255" t="s">
        <v>149</v>
      </c>
      <c r="F11" s="1255" t="s">
        <v>150</v>
      </c>
      <c r="G11" s="1255" t="s">
        <v>151</v>
      </c>
      <c r="H11" s="1268" t="str">
        <f>+("Уложено у "&amp;'Poc. strana'!$C$19-1&amp;". години")</f>
        <v>Уложено у 2022. години</v>
      </c>
      <c r="I11" s="1255" t="s">
        <v>152</v>
      </c>
      <c r="J11" s="1257" t="str">
        <f>+CONCATENATE("Извори финансирања у ",'Poc. strana'!$C$19,". години")</f>
        <v>Извори финансирања у 2023. години</v>
      </c>
      <c r="K11" s="1258"/>
      <c r="L11" s="1258"/>
      <c r="M11" s="1258"/>
      <c r="N11" s="1258"/>
      <c r="O11" s="1259"/>
      <c r="P11" s="1266" t="s">
        <v>278</v>
      </c>
    </row>
    <row r="12" spans="2:16" s="64" customFormat="1" ht="25.5">
      <c r="B12" s="1254"/>
      <c r="C12" s="1256"/>
      <c r="D12" s="1256"/>
      <c r="E12" s="1256"/>
      <c r="F12" s="1256"/>
      <c r="G12" s="1256"/>
      <c r="H12" s="1269"/>
      <c r="I12" s="1256"/>
      <c r="J12" s="87" t="s">
        <v>153</v>
      </c>
      <c r="K12" s="92" t="s">
        <v>154</v>
      </c>
      <c r="L12" s="11" t="s">
        <v>155</v>
      </c>
      <c r="M12" s="92" t="s">
        <v>401</v>
      </c>
      <c r="N12" s="11" t="s">
        <v>157</v>
      </c>
      <c r="O12" s="75" t="s">
        <v>158</v>
      </c>
      <c r="P12" s="1267"/>
    </row>
    <row r="13" spans="2:16" s="76" customFormat="1" ht="24.75" customHeight="1">
      <c r="B13" s="77"/>
      <c r="C13" s="92" t="s">
        <v>102</v>
      </c>
      <c r="D13" s="92" t="s">
        <v>103</v>
      </c>
      <c r="E13" s="92" t="s">
        <v>104</v>
      </c>
      <c r="F13" s="92" t="s">
        <v>105</v>
      </c>
      <c r="G13" s="92" t="s">
        <v>106</v>
      </c>
      <c r="H13" s="92" t="s">
        <v>107</v>
      </c>
      <c r="I13" s="92" t="s">
        <v>108</v>
      </c>
      <c r="J13" s="92" t="s">
        <v>109</v>
      </c>
      <c r="K13" s="92" t="s">
        <v>110</v>
      </c>
      <c r="L13" s="92" t="s">
        <v>111</v>
      </c>
      <c r="M13" s="92" t="s">
        <v>112</v>
      </c>
      <c r="N13" s="92" t="s">
        <v>113</v>
      </c>
      <c r="O13" s="92" t="s">
        <v>114</v>
      </c>
      <c r="P13" s="78" t="s">
        <v>115</v>
      </c>
    </row>
    <row r="14" spans="2:16" s="10" customFormat="1" ht="24.75" customHeight="1">
      <c r="B14" s="79" t="s">
        <v>19</v>
      </c>
      <c r="C14" s="91" t="s">
        <v>159</v>
      </c>
      <c r="D14" s="120"/>
      <c r="E14" s="52">
        <f>+SUM(INDEX(E:E,ROW()+1):INDEX(E:E,ROW(E20)-1))</f>
        <v>0</v>
      </c>
      <c r="F14" s="52"/>
      <c r="G14" s="52"/>
      <c r="H14" s="52">
        <f>+SUM(INDEX(H:H,ROW()+1):INDEX(H:H,ROW(H20)-1))</f>
        <v>0</v>
      </c>
      <c r="I14" s="52">
        <f>+SUM(INDEX(I:I,ROW()+1):INDEX(I:I,ROW(I20)-1))</f>
        <v>0</v>
      </c>
      <c r="J14" s="191">
        <f>+SUM(INDEX(J:J,ROW()+1):INDEX(J:J,ROW(J20)-1))</f>
        <v>0</v>
      </c>
      <c r="K14" s="192">
        <f>+SUM(INDEX(K:K,ROW()+1):INDEX(K:K,ROW(K20)-1))</f>
        <v>0</v>
      </c>
      <c r="L14" s="192">
        <f>+SUM(INDEX(L:L,ROW()+1):INDEX(L:L,ROW(L20)-1))</f>
        <v>0</v>
      </c>
      <c r="M14" s="192">
        <f>+SUM(INDEX(M:M,ROW()+1):INDEX(M:M,ROW(M20)-1))</f>
        <v>0</v>
      </c>
      <c r="N14" s="193">
        <f>+SUM(INDEX(N:N,ROW()+1):INDEX(N:N,ROW(N20)-1))</f>
        <v>0</v>
      </c>
      <c r="O14" s="194">
        <f>+SUM(INDEX(O:O,ROW()+1):INDEX(O:O,ROW(O20)-1))</f>
        <v>0</v>
      </c>
      <c r="P14" s="82">
        <f>+SUM(INDEX(P:P,ROW()+1):INDEX(P:P,ROW(P20)-1))</f>
        <v>0</v>
      </c>
    </row>
    <row r="15" spans="2:24" ht="24.75" customHeight="1">
      <c r="B15" s="202">
        <v>1</v>
      </c>
      <c r="C15" s="203" t="s">
        <v>384</v>
      </c>
      <c r="D15" s="204"/>
      <c r="E15" s="304"/>
      <c r="F15" s="305"/>
      <c r="G15" s="305"/>
      <c r="H15" s="305"/>
      <c r="I15" s="304"/>
      <c r="J15" s="307"/>
      <c r="K15" s="306"/>
      <c r="L15" s="307"/>
      <c r="M15" s="632"/>
      <c r="N15" s="308"/>
      <c r="O15" s="309"/>
      <c r="P15" s="310">
        <f>SUM(J15:O15)</f>
        <v>0</v>
      </c>
      <c r="Q15" s="627"/>
      <c r="R15" s="443"/>
      <c r="S15" s="627"/>
      <c r="V15" s="627"/>
      <c r="W15" s="443"/>
      <c r="X15" s="627"/>
    </row>
    <row r="16" spans="2:19" ht="24.75" customHeight="1">
      <c r="B16" s="211" t="s">
        <v>1</v>
      </c>
      <c r="C16" s="212" t="s">
        <v>385</v>
      </c>
      <c r="D16" s="213"/>
      <c r="E16" s="311"/>
      <c r="F16" s="312"/>
      <c r="G16" s="312"/>
      <c r="H16" s="312"/>
      <c r="I16" s="311"/>
      <c r="J16" s="311"/>
      <c r="K16" s="311"/>
      <c r="L16" s="215"/>
      <c r="M16" s="215"/>
      <c r="N16" s="216"/>
      <c r="O16" s="217"/>
      <c r="P16" s="218">
        <f>SUM(J16:O16)</f>
        <v>0</v>
      </c>
      <c r="Q16" s="627"/>
      <c r="R16" s="443"/>
      <c r="S16" s="627"/>
    </row>
    <row r="17" spans="2:19" ht="24.75" customHeight="1">
      <c r="B17" s="219">
        <v>3</v>
      </c>
      <c r="C17" s="212" t="s">
        <v>386</v>
      </c>
      <c r="D17" s="213"/>
      <c r="E17" s="311"/>
      <c r="F17" s="312"/>
      <c r="G17" s="312"/>
      <c r="H17" s="312"/>
      <c r="I17" s="311"/>
      <c r="J17" s="311"/>
      <c r="K17" s="311"/>
      <c r="L17" s="215"/>
      <c r="M17" s="215"/>
      <c r="N17" s="216"/>
      <c r="O17" s="217"/>
      <c r="P17" s="218">
        <f>SUM(J17:O17)</f>
        <v>0</v>
      </c>
      <c r="Q17" s="627"/>
      <c r="R17" s="443"/>
      <c r="S17" s="627"/>
    </row>
    <row r="18" spans="2:19" ht="24.75" customHeight="1">
      <c r="B18" s="219">
        <v>4</v>
      </c>
      <c r="C18" s="212" t="s">
        <v>387</v>
      </c>
      <c r="D18" s="213"/>
      <c r="E18" s="311"/>
      <c r="F18" s="312"/>
      <c r="G18" s="312"/>
      <c r="H18" s="312"/>
      <c r="I18" s="311"/>
      <c r="J18" s="311"/>
      <c r="K18" s="311"/>
      <c r="L18" s="215"/>
      <c r="M18" s="215"/>
      <c r="N18" s="216"/>
      <c r="O18" s="217"/>
      <c r="P18" s="218">
        <f>SUM(J18:O18)</f>
        <v>0</v>
      </c>
      <c r="Q18" s="627"/>
      <c r="R18" s="443"/>
      <c r="S18" s="627"/>
    </row>
    <row r="19" spans="2:18" ht="24.75" customHeight="1">
      <c r="B19" s="220" t="s">
        <v>3</v>
      </c>
      <c r="C19" s="221"/>
      <c r="D19" s="222"/>
      <c r="E19" s="313"/>
      <c r="F19" s="314"/>
      <c r="G19" s="314"/>
      <c r="H19" s="314"/>
      <c r="I19" s="313"/>
      <c r="J19" s="313"/>
      <c r="K19" s="313"/>
      <c r="L19" s="224"/>
      <c r="M19" s="224"/>
      <c r="N19" s="225"/>
      <c r="O19" s="226"/>
      <c r="P19" s="218">
        <f>SUM(J19:O19)</f>
        <v>0</v>
      </c>
      <c r="R19" s="443"/>
    </row>
    <row r="20" spans="2:18" ht="24.75" customHeight="1">
      <c r="B20" s="50" t="s">
        <v>20</v>
      </c>
      <c r="C20" s="12" t="s">
        <v>160</v>
      </c>
      <c r="D20" s="81"/>
      <c r="E20" s="53">
        <f>+SUM(INDEX(E:E,ROW()+1):INDEX(E:E,ROW(E26)-1))</f>
        <v>0</v>
      </c>
      <c r="F20" s="53"/>
      <c r="G20" s="53"/>
      <c r="H20" s="53">
        <f>+SUM(INDEX(H:H,ROW()+1):INDEX(H:H,ROW(H26)-1))</f>
        <v>0</v>
      </c>
      <c r="I20" s="53">
        <f>+SUM(INDEX(I:I,ROW()+1):INDEX(I:I,ROW(I26)-1))</f>
        <v>0</v>
      </c>
      <c r="J20" s="53">
        <f>+SUM(INDEX(J:J,ROW()+1):INDEX(J:J,ROW(J26)-1))</f>
        <v>0</v>
      </c>
      <c r="K20" s="53">
        <f>+SUM(INDEX(K:K,ROW()+1):INDEX(K:K,ROW(K26)-1))</f>
        <v>0</v>
      </c>
      <c r="L20" s="83">
        <f>+SUM(INDEX(L:L,ROW()+1):INDEX(L:L,ROW(L26)-1))</f>
        <v>0</v>
      </c>
      <c r="M20" s="83">
        <f>+SUM(INDEX(M:M,ROW()+1):INDEX(M:M,ROW(M26)-1))</f>
        <v>0</v>
      </c>
      <c r="N20" s="84">
        <f>+SUM(INDEX(N:N,ROW()+1):INDEX(N:N,ROW(N26)-1))</f>
        <v>0</v>
      </c>
      <c r="O20" s="85">
        <f>+SUM(INDEX(O:O,ROW()+1):INDEX(O:O,ROW(O26)-1))</f>
        <v>0</v>
      </c>
      <c r="P20" s="86">
        <f>+SUM(INDEX(P:P,ROW()+1):INDEX(P:P,ROW(P26)-1))</f>
        <v>0</v>
      </c>
      <c r="R20" s="443"/>
    </row>
    <row r="21" spans="2:18" ht="24.75" customHeight="1">
      <c r="B21" s="202">
        <v>6</v>
      </c>
      <c r="C21" s="227" t="s">
        <v>388</v>
      </c>
      <c r="D21" s="228"/>
      <c r="E21" s="315"/>
      <c r="F21" s="316"/>
      <c r="G21" s="316"/>
      <c r="H21" s="316"/>
      <c r="I21" s="315"/>
      <c r="J21" s="315"/>
      <c r="K21" s="315"/>
      <c r="L21" s="230"/>
      <c r="M21" s="230"/>
      <c r="N21" s="231"/>
      <c r="O21" s="232"/>
      <c r="P21" s="310">
        <f>SUM(J21:O21)</f>
        <v>0</v>
      </c>
      <c r="R21" s="443"/>
    </row>
    <row r="22" spans="2:19" ht="24.75" customHeight="1">
      <c r="B22" s="211" t="s">
        <v>5</v>
      </c>
      <c r="C22" s="212" t="s">
        <v>389</v>
      </c>
      <c r="D22" s="213"/>
      <c r="E22" s="311"/>
      <c r="F22" s="312"/>
      <c r="G22" s="312"/>
      <c r="H22" s="312"/>
      <c r="I22" s="311"/>
      <c r="J22" s="311"/>
      <c r="K22" s="311"/>
      <c r="L22" s="215"/>
      <c r="M22" s="215"/>
      <c r="N22" s="216"/>
      <c r="O22" s="217"/>
      <c r="P22" s="218">
        <f>SUM(J22:O22)</f>
        <v>0</v>
      </c>
      <c r="Q22" s="627"/>
      <c r="R22" s="443"/>
      <c r="S22" s="627"/>
    </row>
    <row r="23" spans="2:19" ht="24.75" customHeight="1">
      <c r="B23" s="219">
        <v>8</v>
      </c>
      <c r="C23" s="212" t="s">
        <v>160</v>
      </c>
      <c r="D23" s="213"/>
      <c r="E23" s="311"/>
      <c r="F23" s="312"/>
      <c r="G23" s="312"/>
      <c r="H23" s="312"/>
      <c r="I23" s="311"/>
      <c r="J23" s="311"/>
      <c r="K23" s="311"/>
      <c r="L23" s="215"/>
      <c r="M23" s="215"/>
      <c r="N23" s="216"/>
      <c r="O23" s="217"/>
      <c r="P23" s="218">
        <f>SUM(J23:O23)</f>
        <v>0</v>
      </c>
      <c r="Q23" s="627"/>
      <c r="R23" s="443"/>
      <c r="S23" s="627"/>
    </row>
    <row r="24" spans="2:16" ht="24.75" customHeight="1">
      <c r="B24" s="219">
        <v>9</v>
      </c>
      <c r="C24" s="221"/>
      <c r="D24" s="222"/>
      <c r="E24" s="313"/>
      <c r="F24" s="314"/>
      <c r="G24" s="314"/>
      <c r="H24" s="314"/>
      <c r="I24" s="313"/>
      <c r="J24" s="313"/>
      <c r="K24" s="313"/>
      <c r="L24" s="224"/>
      <c r="M24" s="224"/>
      <c r="N24" s="225"/>
      <c r="O24" s="226"/>
      <c r="P24" s="218">
        <f>SUM(J24:O24)</f>
        <v>0</v>
      </c>
    </row>
    <row r="25" spans="2:16" ht="24.75" customHeight="1">
      <c r="B25" s="233">
        <v>10</v>
      </c>
      <c r="C25" s="221"/>
      <c r="D25" s="222"/>
      <c r="E25" s="313"/>
      <c r="F25" s="314"/>
      <c r="G25" s="314"/>
      <c r="H25" s="314"/>
      <c r="I25" s="313"/>
      <c r="J25" s="313"/>
      <c r="K25" s="313"/>
      <c r="L25" s="224"/>
      <c r="M25" s="224"/>
      <c r="N25" s="225"/>
      <c r="O25" s="226"/>
      <c r="P25" s="218">
        <f>SUM(J25:O25)</f>
        <v>0</v>
      </c>
    </row>
    <row r="26" spans="2:16" ht="24.75" customHeight="1">
      <c r="B26" s="80" t="s">
        <v>21</v>
      </c>
      <c r="C26" s="81" t="s">
        <v>161</v>
      </c>
      <c r="D26" s="81"/>
      <c r="E26" s="53">
        <f>+SUM(INDEX(E:E,ROW()+1):INDEX(E:E,ROW(E30)-1))</f>
        <v>0</v>
      </c>
      <c r="F26" s="53"/>
      <c r="G26" s="53"/>
      <c r="H26" s="53">
        <f>+SUM(INDEX(H:H,ROW()+1):INDEX(H:H,ROW(H30)-1))</f>
        <v>0</v>
      </c>
      <c r="I26" s="53">
        <f>+SUM(INDEX(I:I,ROW()+1):INDEX(I:I,ROW(I30)-1))</f>
        <v>0</v>
      </c>
      <c r="J26" s="53">
        <f>+SUM(INDEX(J:J,ROW()+1):INDEX(J:J,ROW(J30)-1))</f>
        <v>0</v>
      </c>
      <c r="K26" s="53">
        <f>+SUM(INDEX(K:K,ROW()+1):INDEX(K:K,ROW(K30)-1))</f>
        <v>0</v>
      </c>
      <c r="L26" s="83">
        <f>+SUM(INDEX(L:L,ROW()+1):INDEX(L:L,ROW(L30)-1))</f>
        <v>0</v>
      </c>
      <c r="M26" s="83">
        <f>+SUM(INDEX(M:M,ROW()+1):INDEX(M:M,ROW(M30)-1))</f>
        <v>0</v>
      </c>
      <c r="N26" s="84">
        <f>+SUM(INDEX(N:N,ROW()+1):INDEX(N:N,ROW(N30)-1))</f>
        <v>0</v>
      </c>
      <c r="O26" s="85">
        <f>+SUM(INDEX(O:O,ROW()+1):INDEX(O:O,ROW(O30)-1))</f>
        <v>0</v>
      </c>
      <c r="P26" s="86">
        <f>+SUM(INDEX(P:P,ROW()+1):INDEX(P:P,ROW(P30)-1))</f>
        <v>0</v>
      </c>
    </row>
    <row r="27" spans="2:16" ht="24.75" customHeight="1">
      <c r="B27" s="202">
        <v>11</v>
      </c>
      <c r="C27" s="228" t="s">
        <v>390</v>
      </c>
      <c r="D27" s="228"/>
      <c r="E27" s="315"/>
      <c r="F27" s="316"/>
      <c r="G27" s="316"/>
      <c r="H27" s="316"/>
      <c r="I27" s="315"/>
      <c r="J27" s="317"/>
      <c r="K27" s="317"/>
      <c r="L27" s="230"/>
      <c r="M27" s="230"/>
      <c r="N27" s="231"/>
      <c r="O27" s="232"/>
      <c r="P27" s="310">
        <f>SUM(J27:O27)</f>
        <v>0</v>
      </c>
    </row>
    <row r="28" spans="2:16" ht="24.75" customHeight="1">
      <c r="B28" s="234">
        <v>12</v>
      </c>
      <c r="C28" s="228"/>
      <c r="D28" s="228"/>
      <c r="E28" s="315"/>
      <c r="F28" s="316"/>
      <c r="G28" s="316"/>
      <c r="H28" s="316"/>
      <c r="I28" s="315"/>
      <c r="J28" s="317"/>
      <c r="K28" s="317"/>
      <c r="L28" s="230"/>
      <c r="M28" s="230"/>
      <c r="N28" s="231"/>
      <c r="O28" s="232"/>
      <c r="P28" s="218">
        <f>SUM(J28:O28)</f>
        <v>0</v>
      </c>
    </row>
    <row r="29" spans="2:16" ht="24.75" customHeight="1">
      <c r="B29" s="220" t="s">
        <v>162</v>
      </c>
      <c r="C29" s="222"/>
      <c r="D29" s="222"/>
      <c r="E29" s="313"/>
      <c r="F29" s="314"/>
      <c r="G29" s="314"/>
      <c r="H29" s="314"/>
      <c r="I29" s="313"/>
      <c r="J29" s="318"/>
      <c r="K29" s="318"/>
      <c r="L29" s="224"/>
      <c r="M29" s="224"/>
      <c r="N29" s="225"/>
      <c r="O29" s="226"/>
      <c r="P29" s="218">
        <f>SUM(J29:O29)</f>
        <v>0</v>
      </c>
    </row>
    <row r="30" spans="2:19" ht="24.75" customHeight="1">
      <c r="B30" s="971"/>
      <c r="C30" s="972" t="s">
        <v>163</v>
      </c>
      <c r="D30" s="973"/>
      <c r="E30" s="192">
        <f>+E14+E20+E26</f>
        <v>0</v>
      </c>
      <c r="F30" s="192"/>
      <c r="G30" s="192"/>
      <c r="H30" s="192">
        <f aca="true" t="shared" si="0" ref="H30:P30">+H14+H20+H26</f>
        <v>0</v>
      </c>
      <c r="I30" s="192">
        <f t="shared" si="0"/>
        <v>0</v>
      </c>
      <c r="J30" s="974">
        <f t="shared" si="0"/>
        <v>0</v>
      </c>
      <c r="K30" s="975">
        <f t="shared" si="0"/>
        <v>0</v>
      </c>
      <c r="L30" s="974">
        <f t="shared" si="0"/>
        <v>0</v>
      </c>
      <c r="M30" s="974">
        <f t="shared" si="0"/>
        <v>0</v>
      </c>
      <c r="N30" s="976">
        <f t="shared" si="0"/>
        <v>0</v>
      </c>
      <c r="O30" s="977">
        <f t="shared" si="0"/>
        <v>0</v>
      </c>
      <c r="P30" s="978">
        <f t="shared" si="0"/>
        <v>0</v>
      </c>
      <c r="Q30" s="633"/>
      <c r="R30" s="633"/>
      <c r="S30" s="634"/>
    </row>
    <row r="31" spans="2:17" ht="24.75" customHeight="1" thickBot="1">
      <c r="B31" s="968"/>
      <c r="C31" s="1263" t="s">
        <v>607</v>
      </c>
      <c r="D31" s="1264"/>
      <c r="E31" s="1264"/>
      <c r="F31" s="1264"/>
      <c r="G31" s="1264"/>
      <c r="H31" s="1264"/>
      <c r="I31" s="1265"/>
      <c r="J31" s="969">
        <f aca="true" t="shared" si="1" ref="J31:O31">IF($P30=0,0,J30/$P30)</f>
        <v>0</v>
      </c>
      <c r="K31" s="969">
        <f t="shared" si="1"/>
        <v>0</v>
      </c>
      <c r="L31" s="969">
        <f t="shared" si="1"/>
        <v>0</v>
      </c>
      <c r="M31" s="969">
        <f t="shared" si="1"/>
        <v>0</v>
      </c>
      <c r="N31" s="969">
        <f t="shared" si="1"/>
        <v>0</v>
      </c>
      <c r="O31" s="969">
        <f t="shared" si="1"/>
        <v>0</v>
      </c>
      <c r="P31" s="970">
        <f>SUM(J31:O31)</f>
        <v>0</v>
      </c>
      <c r="Q31" s="443"/>
    </row>
    <row r="32" spans="2:16" ht="13.5" thickTop="1">
      <c r="B32" s="4" t="s">
        <v>279</v>
      </c>
      <c r="P32" s="443"/>
    </row>
  </sheetData>
  <sheetProtection formatCells="0" formatColumns="0" formatRows="0" insertRows="0" selectLockedCells="1"/>
  <mergeCells count="13">
    <mergeCell ref="C31:I31"/>
    <mergeCell ref="P11:P12"/>
    <mergeCell ref="H11:H12"/>
    <mergeCell ref="B7:O7"/>
    <mergeCell ref="B11:B12"/>
    <mergeCell ref="C11:C12"/>
    <mergeCell ref="E11:E12"/>
    <mergeCell ref="F11:F12"/>
    <mergeCell ref="G11:G12"/>
    <mergeCell ref="I11:I12"/>
    <mergeCell ref="J11:O11"/>
    <mergeCell ref="B10:O10"/>
    <mergeCell ref="D11:D12"/>
  </mergeCells>
  <printOptions horizontalCentered="1"/>
  <pageMargins left="0.25" right="0.25" top="0.5" bottom="0.5" header="0.25" footer="0.22"/>
  <pageSetup fitToHeight="1" fitToWidth="1" horizontalDpi="600" verticalDpi="600" orientation="landscape" paperSize="9" scale="45" r:id="rId1"/>
  <headerFooter alignWithMargins="0">
    <oddFooter>&amp;RСтрана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9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140625" defaultRowHeight="24.75" customHeight="1"/>
  <cols>
    <col min="1" max="1" width="3.421875" style="320" customWidth="1"/>
    <col min="2" max="2" width="9.00390625" style="321" customWidth="1"/>
    <col min="3" max="3" width="69.8515625" style="320" customWidth="1"/>
    <col min="4" max="4" width="52.140625" style="320" hidden="1" customWidth="1"/>
    <col min="5" max="12" width="20.7109375" style="320" customWidth="1"/>
    <col min="13" max="13" width="20.8515625" style="320" customWidth="1"/>
    <col min="14" max="16384" width="9.140625" style="320" customWidth="1"/>
  </cols>
  <sheetData>
    <row r="1" spans="2:7" s="296" customFormat="1" ht="24.75" customHeight="1">
      <c r="B1" s="296" t="s">
        <v>139</v>
      </c>
      <c r="E1"/>
      <c r="F1"/>
      <c r="G1"/>
    </row>
    <row r="2" spans="1:2" s="296" customFormat="1" ht="24.75" customHeight="1">
      <c r="A2" s="250"/>
      <c r="B2" s="248"/>
    </row>
    <row r="3" spans="1:62" s="243" customFormat="1" ht="24.75" customHeight="1">
      <c r="A3" s="250"/>
      <c r="B3" s="247" t="str">
        <f>+CONCATENATE('Poc. strana'!$A$15," ",'Poc. strana'!$C$15)</f>
        <v>Назив енергетског субјекта: </v>
      </c>
      <c r="C3" s="248"/>
      <c r="D3" s="248"/>
      <c r="E3" s="248"/>
      <c r="F3" s="248"/>
      <c r="G3" s="248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</row>
    <row r="4" spans="1:7" s="243" customFormat="1" ht="24.75" customHeight="1">
      <c r="A4" s="250"/>
      <c r="B4" s="17" t="str">
        <f>+CONCATENATE('Poc. strana'!$A$29," ",'Poc. strana'!$C$29)</f>
        <v>Датум обраде: </v>
      </c>
      <c r="C4" s="248"/>
      <c r="D4" s="248"/>
      <c r="E4" s="248"/>
      <c r="F4" s="248"/>
      <c r="G4" s="248"/>
    </row>
    <row r="5" spans="1:7" s="243" customFormat="1" ht="24.75" customHeight="1">
      <c r="A5" s="250"/>
      <c r="B5" s="247"/>
      <c r="C5" s="248"/>
      <c r="D5" s="248"/>
      <c r="E5" s="248"/>
      <c r="F5" s="248"/>
      <c r="G5" s="248"/>
    </row>
    <row r="6" spans="1:11" s="253" customFormat="1" ht="24.75" customHeight="1">
      <c r="A6" s="250"/>
      <c r="B6" s="319"/>
      <c r="C6" s="248"/>
      <c r="D6" s="248"/>
      <c r="E6" s="248"/>
      <c r="F6" s="248"/>
      <c r="G6" s="248"/>
      <c r="H6" s="243"/>
      <c r="I6" s="243"/>
      <c r="J6" s="243"/>
      <c r="K6" s="243"/>
    </row>
    <row r="7" spans="2:12" ht="24.75" customHeight="1">
      <c r="B7" s="1122" t="s">
        <v>610</v>
      </c>
      <c r="C7" s="1122"/>
      <c r="D7" s="1122"/>
      <c r="E7" s="1122"/>
      <c r="F7" s="1122"/>
      <c r="G7" s="1122"/>
      <c r="H7" s="1122"/>
      <c r="I7" s="1122"/>
      <c r="J7" s="1122"/>
      <c r="K7" s="1122"/>
      <c r="L7" s="1123"/>
    </row>
    <row r="8" spans="3:12" ht="24.75" customHeight="1"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3:12" ht="24.75" customHeight="1" thickBot="1">
      <c r="C9" s="321"/>
      <c r="D9" s="321"/>
      <c r="E9" s="321"/>
      <c r="F9" s="321"/>
      <c r="G9" s="321"/>
      <c r="H9" s="321"/>
      <c r="I9" s="321"/>
      <c r="J9" s="321"/>
      <c r="K9" s="321"/>
      <c r="L9" s="322"/>
    </row>
    <row r="10" spans="2:12" ht="24.75" customHeight="1" thickTop="1">
      <c r="B10" s="1275" t="s">
        <v>477</v>
      </c>
      <c r="C10" s="1276"/>
      <c r="D10" s="1276"/>
      <c r="E10" s="1276"/>
      <c r="F10" s="1276"/>
      <c r="G10" s="1276"/>
      <c r="H10" s="1276"/>
      <c r="I10" s="1276"/>
      <c r="J10" s="1276"/>
      <c r="K10" s="1276"/>
      <c r="L10" s="323" t="s">
        <v>173</v>
      </c>
    </row>
    <row r="11" spans="2:12" s="324" customFormat="1" ht="24.75" customHeight="1">
      <c r="B11" s="1277"/>
      <c r="C11" s="1279" t="s">
        <v>183</v>
      </c>
      <c r="D11" s="1281" t="s">
        <v>184</v>
      </c>
      <c r="E11" s="1279" t="s">
        <v>339</v>
      </c>
      <c r="F11" s="1282" t="str">
        <f>+CONCATENATE("Укупна улагања у ",'Poc. strana'!$C$19-1,". години")</f>
        <v>Укупна улагања у 2022. години</v>
      </c>
      <c r="G11" s="1283"/>
      <c r="H11" s="1283"/>
      <c r="I11" s="1283"/>
      <c r="J11" s="1283"/>
      <c r="K11" s="1284"/>
      <c r="L11" s="1270" t="s">
        <v>340</v>
      </c>
    </row>
    <row r="12" spans="2:12" s="324" customFormat="1" ht="48" customHeight="1">
      <c r="B12" s="1278"/>
      <c r="C12" s="1280"/>
      <c r="D12" s="1280"/>
      <c r="E12" s="1280"/>
      <c r="F12" s="444" t="s">
        <v>153</v>
      </c>
      <c r="G12" s="445" t="s">
        <v>154</v>
      </c>
      <c r="H12" s="446" t="s">
        <v>155</v>
      </c>
      <c r="I12" s="446" t="s">
        <v>156</v>
      </c>
      <c r="J12" s="446" t="s">
        <v>157</v>
      </c>
      <c r="K12" s="447" t="s">
        <v>158</v>
      </c>
      <c r="L12" s="1271"/>
    </row>
    <row r="13" spans="2:12" s="327" customFormat="1" ht="20.25" customHeight="1">
      <c r="B13" s="328"/>
      <c r="C13" s="326" t="s">
        <v>102</v>
      </c>
      <c r="D13" s="326" t="s">
        <v>103</v>
      </c>
      <c r="E13" s="326" t="s">
        <v>104</v>
      </c>
      <c r="F13" s="326" t="s">
        <v>105</v>
      </c>
      <c r="G13" s="326" t="s">
        <v>106</v>
      </c>
      <c r="H13" s="326" t="s">
        <v>107</v>
      </c>
      <c r="I13" s="326" t="s">
        <v>108</v>
      </c>
      <c r="J13" s="326" t="s">
        <v>109</v>
      </c>
      <c r="K13" s="326" t="s">
        <v>110</v>
      </c>
      <c r="L13" s="325" t="s">
        <v>111</v>
      </c>
    </row>
    <row r="14" spans="2:12" s="329" customFormat="1" ht="24.75" customHeight="1">
      <c r="B14" s="330" t="s">
        <v>19</v>
      </c>
      <c r="C14" s="331" t="s">
        <v>159</v>
      </c>
      <c r="D14" s="332"/>
      <c r="E14" s="333">
        <f>+SUM(INDEX(E:E,ROW()+1):INDEX(E:E,ROW(E20)-1))</f>
        <v>0</v>
      </c>
      <c r="F14" s="334">
        <f>+SUM(INDEX(F:F,ROW()+1):INDEX(F:F,ROW(F20)-1))</f>
        <v>0</v>
      </c>
      <c r="G14" s="335">
        <f>+SUM(INDEX(G:G,ROW()+1):INDEX(G:G,ROW(G20)-1))</f>
        <v>0</v>
      </c>
      <c r="H14" s="335">
        <f>+SUM(INDEX(H:H,ROW()+1):INDEX(H:H,ROW(H20)-1))</f>
        <v>0</v>
      </c>
      <c r="I14" s="335">
        <f>+SUM(INDEX(I:I,ROW()+1):INDEX(I:I,ROW(I20)-1))</f>
        <v>0</v>
      </c>
      <c r="J14" s="336">
        <f>+SUM(INDEX(J:J,ROW()+1):INDEX(J:J,ROW(J20)-1))</f>
        <v>0</v>
      </c>
      <c r="K14" s="337">
        <f>+SUM(INDEX(K:K,ROW()+1):INDEX(K:K,ROW(K20)-1))</f>
        <v>0</v>
      </c>
      <c r="L14" s="338">
        <f>+SUM(INDEX(L:L,ROW()+1):INDEX(L:L,ROW(L20)-1))</f>
        <v>0</v>
      </c>
    </row>
    <row r="15" spans="2:12" ht="24.75" customHeight="1">
      <c r="B15" s="202">
        <v>1</v>
      </c>
      <c r="C15" s="203" t="s">
        <v>384</v>
      </c>
      <c r="D15" s="204"/>
      <c r="E15" s="205"/>
      <c r="F15" s="207"/>
      <c r="G15" s="206"/>
      <c r="H15" s="207"/>
      <c r="I15" s="207"/>
      <c r="J15" s="208"/>
      <c r="K15" s="209"/>
      <c r="L15" s="210">
        <f>SUM(F15:K15)</f>
        <v>0</v>
      </c>
    </row>
    <row r="16" spans="2:12" ht="24.75" customHeight="1">
      <c r="B16" s="211" t="s">
        <v>1</v>
      </c>
      <c r="C16" s="212" t="s">
        <v>385</v>
      </c>
      <c r="D16" s="213"/>
      <c r="E16" s="214"/>
      <c r="F16" s="214"/>
      <c r="G16" s="214"/>
      <c r="H16" s="215"/>
      <c r="I16" s="215"/>
      <c r="J16" s="216"/>
      <c r="K16" s="217"/>
      <c r="L16" s="218">
        <f>SUM(F16:K16)</f>
        <v>0</v>
      </c>
    </row>
    <row r="17" spans="2:12" ht="24.75" customHeight="1">
      <c r="B17" s="219">
        <v>3</v>
      </c>
      <c r="C17" s="212" t="s">
        <v>386</v>
      </c>
      <c r="D17" s="213"/>
      <c r="E17" s="214"/>
      <c r="F17" s="214"/>
      <c r="G17" s="214"/>
      <c r="H17" s="215"/>
      <c r="I17" s="215"/>
      <c r="J17" s="216"/>
      <c r="K17" s="217"/>
      <c r="L17" s="218">
        <f>SUM(F17:K17)</f>
        <v>0</v>
      </c>
    </row>
    <row r="18" spans="2:12" ht="24.75" customHeight="1">
      <c r="B18" s="219">
        <v>4</v>
      </c>
      <c r="C18" s="212" t="s">
        <v>387</v>
      </c>
      <c r="D18" s="213"/>
      <c r="E18" s="214"/>
      <c r="F18" s="214"/>
      <c r="G18" s="214"/>
      <c r="H18" s="215"/>
      <c r="I18" s="215"/>
      <c r="J18" s="216"/>
      <c r="K18" s="217"/>
      <c r="L18" s="218">
        <f>SUM(F18:K18)</f>
        <v>0</v>
      </c>
    </row>
    <row r="19" spans="2:12" ht="24.75" customHeight="1">
      <c r="B19" s="220" t="s">
        <v>3</v>
      </c>
      <c r="C19" s="221"/>
      <c r="D19" s="222"/>
      <c r="E19" s="223"/>
      <c r="F19" s="223"/>
      <c r="G19" s="223"/>
      <c r="H19" s="224"/>
      <c r="I19" s="224"/>
      <c r="J19" s="225"/>
      <c r="K19" s="226"/>
      <c r="L19" s="218">
        <f>SUM(F19:K19)</f>
        <v>0</v>
      </c>
    </row>
    <row r="20" spans="2:12" ht="24.75" customHeight="1">
      <c r="B20" s="339" t="s">
        <v>20</v>
      </c>
      <c r="C20" s="340" t="s">
        <v>160</v>
      </c>
      <c r="D20" s="341"/>
      <c r="E20" s="342">
        <f>+SUM(INDEX(E:E,ROW()+1):INDEX(E:E,ROW(E26)-1))</f>
        <v>0</v>
      </c>
      <c r="F20" s="342">
        <f>+SUM(INDEX(F:F,ROW()+1):INDEX(F:F,ROW(F26)-1))</f>
        <v>0</v>
      </c>
      <c r="G20" s="342">
        <f>+SUM(INDEX(G:G,ROW()+1):INDEX(G:G,ROW(G26)-1))</f>
        <v>0</v>
      </c>
      <c r="H20" s="343">
        <f>+SUM(INDEX(H:H,ROW()+1):INDEX(H:H,ROW(H26)-1))</f>
        <v>0</v>
      </c>
      <c r="I20" s="343">
        <f>+SUM(INDEX(I:I,ROW()+1):INDEX(I:I,ROW(I26)-1))</f>
        <v>0</v>
      </c>
      <c r="J20" s="344">
        <f>+SUM(INDEX(J:J,ROW()+1):INDEX(J:J,ROW(J26)-1))</f>
        <v>0</v>
      </c>
      <c r="K20" s="345">
        <f>+SUM(INDEX(K:K,ROW()+1):INDEX(K:K,ROW(K26)-1))</f>
        <v>0</v>
      </c>
      <c r="L20" s="346">
        <f>+SUM(INDEX(L:L,ROW()+1):INDEX(L:L,ROW(L26)-1))</f>
        <v>0</v>
      </c>
    </row>
    <row r="21" spans="2:12" ht="24.75" customHeight="1">
      <c r="B21" s="202">
        <v>6</v>
      </c>
      <c r="C21" s="227" t="s">
        <v>388</v>
      </c>
      <c r="D21" s="228"/>
      <c r="E21" s="229"/>
      <c r="F21" s="229"/>
      <c r="G21" s="229"/>
      <c r="H21" s="230"/>
      <c r="I21" s="230"/>
      <c r="J21" s="231"/>
      <c r="K21" s="232"/>
      <c r="L21" s="210">
        <f>SUM(F21:K21)</f>
        <v>0</v>
      </c>
    </row>
    <row r="22" spans="2:12" ht="24.75" customHeight="1">
      <c r="B22" s="211" t="s">
        <v>5</v>
      </c>
      <c r="C22" s="212" t="s">
        <v>389</v>
      </c>
      <c r="D22" s="213"/>
      <c r="E22" s="214"/>
      <c r="F22" s="214"/>
      <c r="G22" s="214"/>
      <c r="H22" s="215"/>
      <c r="I22" s="215"/>
      <c r="J22" s="216"/>
      <c r="K22" s="217"/>
      <c r="L22" s="218">
        <f>SUM(F22:K22)</f>
        <v>0</v>
      </c>
    </row>
    <row r="23" spans="2:12" ht="24.75" customHeight="1">
      <c r="B23" s="219">
        <v>8</v>
      </c>
      <c r="C23" s="212" t="s">
        <v>160</v>
      </c>
      <c r="D23" s="213"/>
      <c r="E23" s="214"/>
      <c r="F23" s="214"/>
      <c r="G23" s="214"/>
      <c r="H23" s="215"/>
      <c r="I23" s="215"/>
      <c r="J23" s="216"/>
      <c r="K23" s="217"/>
      <c r="L23" s="218">
        <f>SUM(F23:K23)</f>
        <v>0</v>
      </c>
    </row>
    <row r="24" spans="2:12" ht="24.75" customHeight="1">
      <c r="B24" s="219">
        <v>9</v>
      </c>
      <c r="C24" s="221"/>
      <c r="D24" s="222"/>
      <c r="E24" s="223"/>
      <c r="F24" s="223"/>
      <c r="G24" s="223"/>
      <c r="H24" s="224"/>
      <c r="I24" s="224"/>
      <c r="J24" s="225"/>
      <c r="K24" s="226"/>
      <c r="L24" s="218">
        <f>SUM(F24:K24)</f>
        <v>0</v>
      </c>
    </row>
    <row r="25" spans="2:12" ht="24.75" customHeight="1">
      <c r="B25" s="233">
        <v>10</v>
      </c>
      <c r="C25" s="221"/>
      <c r="D25" s="222"/>
      <c r="E25" s="223"/>
      <c r="F25" s="223"/>
      <c r="G25" s="223"/>
      <c r="H25" s="224"/>
      <c r="I25" s="224"/>
      <c r="J25" s="225"/>
      <c r="K25" s="226"/>
      <c r="L25" s="218">
        <f>SUM(F25:K25)</f>
        <v>0</v>
      </c>
    </row>
    <row r="26" spans="2:12" ht="24.75" customHeight="1">
      <c r="B26" s="347" t="s">
        <v>21</v>
      </c>
      <c r="C26" s="341" t="s">
        <v>161</v>
      </c>
      <c r="D26" s="341"/>
      <c r="E26" s="342">
        <f>+SUM(INDEX(E:E,ROW()+1):INDEX(E:E,ROW(E30)-1))</f>
        <v>0</v>
      </c>
      <c r="F26" s="342">
        <f>+SUM(INDEX(F:F,ROW()+1):INDEX(F:F,ROW(F30)-1))</f>
        <v>0</v>
      </c>
      <c r="G26" s="342">
        <f>+SUM(INDEX(G:G,ROW()+1):INDEX(G:G,ROW(G30)-1))</f>
        <v>0</v>
      </c>
      <c r="H26" s="343">
        <f>+SUM(INDEX(H:H,ROW()+1):INDEX(H:H,ROW(H30)-1))</f>
        <v>0</v>
      </c>
      <c r="I26" s="343">
        <f>+SUM(INDEX(I:I,ROW()+1):INDEX(I:I,ROW(I30)-1))</f>
        <v>0</v>
      </c>
      <c r="J26" s="344">
        <f>+SUM(INDEX(J:J,ROW()+1):INDEX(J:J,ROW(J30)-1))</f>
        <v>0</v>
      </c>
      <c r="K26" s="345">
        <f>+SUM(INDEX(K:K,ROW()+1):INDEX(K:K,ROW(K30)-1))</f>
        <v>0</v>
      </c>
      <c r="L26" s="346">
        <f>+SUM(INDEX(L:L,ROW()+1):INDEX(L:L,ROW(L30)-1))</f>
        <v>0</v>
      </c>
    </row>
    <row r="27" spans="2:12" ht="24.75" customHeight="1">
      <c r="B27" s="202">
        <v>11</v>
      </c>
      <c r="C27" s="228" t="s">
        <v>390</v>
      </c>
      <c r="D27" s="228"/>
      <c r="E27" s="229"/>
      <c r="F27" s="230"/>
      <c r="G27" s="230"/>
      <c r="H27" s="230"/>
      <c r="I27" s="230"/>
      <c r="J27" s="231"/>
      <c r="K27" s="232"/>
      <c r="L27" s="210">
        <f>SUM(F27:K27)</f>
        <v>0</v>
      </c>
    </row>
    <row r="28" spans="2:12" ht="24.75" customHeight="1">
      <c r="B28" s="234">
        <v>12</v>
      </c>
      <c r="C28" s="228"/>
      <c r="D28" s="228"/>
      <c r="E28" s="229"/>
      <c r="F28" s="230"/>
      <c r="G28" s="230"/>
      <c r="H28" s="230"/>
      <c r="I28" s="230"/>
      <c r="J28" s="231"/>
      <c r="K28" s="232"/>
      <c r="L28" s="218">
        <f>SUM(F28:K28)</f>
        <v>0</v>
      </c>
    </row>
    <row r="29" spans="2:12" ht="24.75" customHeight="1">
      <c r="B29" s="220" t="s">
        <v>162</v>
      </c>
      <c r="C29" s="222"/>
      <c r="D29" s="222"/>
      <c r="E29" s="223"/>
      <c r="F29" s="224"/>
      <c r="G29" s="224"/>
      <c r="H29" s="224"/>
      <c r="I29" s="224"/>
      <c r="J29" s="225"/>
      <c r="K29" s="226"/>
      <c r="L29" s="218">
        <f>SUM(F29:K29)</f>
        <v>0</v>
      </c>
    </row>
    <row r="30" spans="2:12" ht="24.75" customHeight="1">
      <c r="B30" s="980"/>
      <c r="C30" s="981" t="s">
        <v>163</v>
      </c>
      <c r="D30" s="982"/>
      <c r="E30" s="335">
        <f>+E14+E20+E26</f>
        <v>0</v>
      </c>
      <c r="F30" s="983">
        <f aca="true" t="shared" si="0" ref="F30:L30">+F14+F20+F26</f>
        <v>0</v>
      </c>
      <c r="G30" s="984">
        <f t="shared" si="0"/>
        <v>0</v>
      </c>
      <c r="H30" s="983">
        <f t="shared" si="0"/>
        <v>0</v>
      </c>
      <c r="I30" s="983">
        <f t="shared" si="0"/>
        <v>0</v>
      </c>
      <c r="J30" s="985">
        <f t="shared" si="0"/>
        <v>0</v>
      </c>
      <c r="K30" s="986">
        <f t="shared" si="0"/>
        <v>0</v>
      </c>
      <c r="L30" s="987">
        <f t="shared" si="0"/>
        <v>0</v>
      </c>
    </row>
    <row r="31" spans="2:12" ht="24.75" customHeight="1" thickBot="1">
      <c r="B31" s="979"/>
      <c r="C31" s="1272" t="s">
        <v>608</v>
      </c>
      <c r="D31" s="1273"/>
      <c r="E31" s="1274"/>
      <c r="F31" s="969">
        <f aca="true" t="shared" si="1" ref="F31:K31">IF($P30=0,0,F30/$P30)</f>
        <v>0</v>
      </c>
      <c r="G31" s="969">
        <f t="shared" si="1"/>
        <v>0</v>
      </c>
      <c r="H31" s="969">
        <f t="shared" si="1"/>
        <v>0</v>
      </c>
      <c r="I31" s="969">
        <f t="shared" si="1"/>
        <v>0</v>
      </c>
      <c r="J31" s="969">
        <f t="shared" si="1"/>
        <v>0</v>
      </c>
      <c r="K31" s="969">
        <f t="shared" si="1"/>
        <v>0</v>
      </c>
      <c r="L31" s="970">
        <f>SUM(F31:K31)</f>
        <v>0</v>
      </c>
    </row>
    <row r="32" ht="24.75" customHeight="1" thickTop="1">
      <c r="B32" s="254" t="s">
        <v>279</v>
      </c>
    </row>
    <row r="33" ht="24.75" customHeight="1">
      <c r="B33" s="254"/>
    </row>
    <row r="34" spans="2:12" ht="24.75" customHeight="1">
      <c r="B34" s="1122" t="s">
        <v>683</v>
      </c>
      <c r="C34" s="1122"/>
      <c r="D34" s="1122"/>
      <c r="E34" s="1122"/>
      <c r="F34" s="1122"/>
      <c r="G34" s="1122"/>
      <c r="H34" s="1122"/>
      <c r="I34" s="1122"/>
      <c r="J34" s="1122"/>
      <c r="K34" s="1122"/>
      <c r="L34" s="1123"/>
    </row>
    <row r="36" ht="24.75" customHeight="1" thickBot="1"/>
    <row r="37" spans="2:12" ht="24.75" customHeight="1" thickTop="1">
      <c r="B37" s="1275" t="s">
        <v>477</v>
      </c>
      <c r="C37" s="1276"/>
      <c r="D37" s="1276"/>
      <c r="E37" s="1276"/>
      <c r="F37" s="1276"/>
      <c r="G37" s="1276"/>
      <c r="H37" s="1276"/>
      <c r="I37" s="1276"/>
      <c r="J37" s="1276"/>
      <c r="K37" s="1276"/>
      <c r="L37" s="323" t="s">
        <v>173</v>
      </c>
    </row>
    <row r="38" spans="2:12" ht="24.75" customHeight="1">
      <c r="B38" s="1277"/>
      <c r="C38" s="1279" t="s">
        <v>183</v>
      </c>
      <c r="D38" s="1281" t="s">
        <v>184</v>
      </c>
      <c r="E38" s="1279" t="s">
        <v>339</v>
      </c>
      <c r="F38" s="1282" t="str">
        <f>+CONCATENATE("Укупна улагања у ",'Poc. strana'!$C$19-2,". години")</f>
        <v>Укупна улагања у 2021. години</v>
      </c>
      <c r="G38" s="1283"/>
      <c r="H38" s="1283"/>
      <c r="I38" s="1283"/>
      <c r="J38" s="1283"/>
      <c r="K38" s="1284"/>
      <c r="L38" s="1270" t="s">
        <v>340</v>
      </c>
    </row>
    <row r="39" spans="2:12" ht="24.75" customHeight="1">
      <c r="B39" s="1278"/>
      <c r="C39" s="1280"/>
      <c r="D39" s="1280"/>
      <c r="E39" s="1280"/>
      <c r="F39" s="444" t="s">
        <v>153</v>
      </c>
      <c r="G39" s="445" t="s">
        <v>154</v>
      </c>
      <c r="H39" s="446" t="s">
        <v>155</v>
      </c>
      <c r="I39" s="446" t="s">
        <v>156</v>
      </c>
      <c r="J39" s="446" t="s">
        <v>157</v>
      </c>
      <c r="K39" s="447" t="s">
        <v>158</v>
      </c>
      <c r="L39" s="1271"/>
    </row>
    <row r="40" spans="2:12" ht="24.75" customHeight="1">
      <c r="B40" s="328"/>
      <c r="C40" s="326" t="s">
        <v>102</v>
      </c>
      <c r="D40" s="326" t="s">
        <v>103</v>
      </c>
      <c r="E40" s="326" t="s">
        <v>104</v>
      </c>
      <c r="F40" s="326" t="s">
        <v>105</v>
      </c>
      <c r="G40" s="326" t="s">
        <v>106</v>
      </c>
      <c r="H40" s="326" t="s">
        <v>107</v>
      </c>
      <c r="I40" s="326" t="s">
        <v>108</v>
      </c>
      <c r="J40" s="326" t="s">
        <v>109</v>
      </c>
      <c r="K40" s="326" t="s">
        <v>110</v>
      </c>
      <c r="L40" s="325" t="s">
        <v>111</v>
      </c>
    </row>
    <row r="41" spans="2:12" ht="24.75" customHeight="1">
      <c r="B41" s="330" t="s">
        <v>19</v>
      </c>
      <c r="C41" s="331" t="s">
        <v>159</v>
      </c>
      <c r="D41" s="332"/>
      <c r="E41" s="333">
        <f>+SUM(INDEX(E:E,ROW()+1):INDEX(E:E,ROW(E47)-1))</f>
        <v>0</v>
      </c>
      <c r="F41" s="334">
        <f>+SUM(INDEX(F:F,ROW()+1):INDEX(F:F,ROW(F47)-1))</f>
        <v>0</v>
      </c>
      <c r="G41" s="335">
        <f>+SUM(INDEX(G:G,ROW()+1):INDEX(G:G,ROW(G47)-1))</f>
        <v>0</v>
      </c>
      <c r="H41" s="335">
        <f>+SUM(INDEX(H:H,ROW()+1):INDEX(H:H,ROW(H47)-1))</f>
        <v>0</v>
      </c>
      <c r="I41" s="335">
        <f>+SUM(INDEX(I:I,ROW()+1):INDEX(I:I,ROW(I47)-1))</f>
        <v>0</v>
      </c>
      <c r="J41" s="336">
        <f>+SUM(INDEX(J:J,ROW()+1):INDEX(J:J,ROW(J47)-1))</f>
        <v>0</v>
      </c>
      <c r="K41" s="337">
        <f>+SUM(INDEX(K:K,ROW()+1):INDEX(K:K,ROW(K47)-1))</f>
        <v>0</v>
      </c>
      <c r="L41" s="338">
        <f>+SUM(INDEX(L:L,ROW()+1):INDEX(L:L,ROW(L47)-1))</f>
        <v>0</v>
      </c>
    </row>
    <row r="42" spans="2:12" ht="24.75" customHeight="1">
      <c r="B42" s="202">
        <v>1</v>
      </c>
      <c r="C42" s="203" t="s">
        <v>384</v>
      </c>
      <c r="D42" s="204"/>
      <c r="E42" s="205"/>
      <c r="F42" s="207"/>
      <c r="G42" s="206"/>
      <c r="H42" s="207"/>
      <c r="I42" s="207"/>
      <c r="J42" s="208"/>
      <c r="K42" s="209"/>
      <c r="L42" s="210">
        <f>SUM(F42:K42)</f>
        <v>0</v>
      </c>
    </row>
    <row r="43" spans="2:12" ht="24.75" customHeight="1">
      <c r="B43" s="211" t="s">
        <v>1</v>
      </c>
      <c r="C43" s="212" t="s">
        <v>385</v>
      </c>
      <c r="D43" s="213"/>
      <c r="E43" s="214"/>
      <c r="F43" s="214"/>
      <c r="G43" s="214"/>
      <c r="H43" s="215"/>
      <c r="I43" s="215"/>
      <c r="J43" s="216"/>
      <c r="K43" s="217"/>
      <c r="L43" s="218">
        <f>SUM(F43:K43)</f>
        <v>0</v>
      </c>
    </row>
    <row r="44" spans="2:12" ht="24.75" customHeight="1">
      <c r="B44" s="219">
        <v>3</v>
      </c>
      <c r="C44" s="212" t="s">
        <v>386</v>
      </c>
      <c r="D44" s="213"/>
      <c r="E44" s="214"/>
      <c r="F44" s="214"/>
      <c r="G44" s="214"/>
      <c r="H44" s="215"/>
      <c r="I44" s="215"/>
      <c r="J44" s="216"/>
      <c r="K44" s="217"/>
      <c r="L44" s="218">
        <f>SUM(F44:K44)</f>
        <v>0</v>
      </c>
    </row>
    <row r="45" spans="2:12" ht="24.75" customHeight="1">
      <c r="B45" s="219">
        <v>4</v>
      </c>
      <c r="C45" s="212" t="s">
        <v>387</v>
      </c>
      <c r="D45" s="213"/>
      <c r="E45" s="214"/>
      <c r="F45" s="214"/>
      <c r="G45" s="214"/>
      <c r="H45" s="215"/>
      <c r="I45" s="215"/>
      <c r="J45" s="216"/>
      <c r="K45" s="217"/>
      <c r="L45" s="218">
        <f>SUM(F45:K45)</f>
        <v>0</v>
      </c>
    </row>
    <row r="46" spans="2:12" ht="24.75" customHeight="1">
      <c r="B46" s="220" t="s">
        <v>3</v>
      </c>
      <c r="C46" s="221"/>
      <c r="D46" s="222"/>
      <c r="E46" s="223"/>
      <c r="F46" s="223"/>
      <c r="G46" s="223"/>
      <c r="H46" s="224"/>
      <c r="I46" s="224"/>
      <c r="J46" s="225"/>
      <c r="K46" s="226"/>
      <c r="L46" s="218">
        <f>SUM(F46:K46)</f>
        <v>0</v>
      </c>
    </row>
    <row r="47" spans="2:12" ht="24.75" customHeight="1">
      <c r="B47" s="339" t="s">
        <v>20</v>
      </c>
      <c r="C47" s="340" t="s">
        <v>160</v>
      </c>
      <c r="D47" s="341"/>
      <c r="E47" s="342">
        <f>+SUM(INDEX(E:E,ROW()+1):INDEX(E:E,ROW(E53)-1))</f>
        <v>0</v>
      </c>
      <c r="F47" s="342">
        <f>+SUM(INDEX(F:F,ROW()+1):INDEX(F:F,ROW(F53)-1))</f>
        <v>0</v>
      </c>
      <c r="G47" s="342">
        <f>+SUM(INDEX(G:G,ROW()+1):INDEX(G:G,ROW(G53)-1))</f>
        <v>0</v>
      </c>
      <c r="H47" s="343">
        <f>+SUM(INDEX(H:H,ROW()+1):INDEX(H:H,ROW(H53)-1))</f>
        <v>0</v>
      </c>
      <c r="I47" s="343">
        <f>+SUM(INDEX(I:I,ROW()+1):INDEX(I:I,ROW(I53)-1))</f>
        <v>0</v>
      </c>
      <c r="J47" s="344">
        <f>+SUM(INDEX(J:J,ROW()+1):INDEX(J:J,ROW(J53)-1))</f>
        <v>0</v>
      </c>
      <c r="K47" s="345">
        <f>+SUM(INDEX(K:K,ROW()+1):INDEX(K:K,ROW(K53)-1))</f>
        <v>0</v>
      </c>
      <c r="L47" s="346">
        <f>+SUM(INDEX(L:L,ROW()+1):INDEX(L:L,ROW(L53)-1))</f>
        <v>0</v>
      </c>
    </row>
    <row r="48" spans="2:12" ht="24.75" customHeight="1">
      <c r="B48" s="202">
        <v>6</v>
      </c>
      <c r="C48" s="227" t="s">
        <v>388</v>
      </c>
      <c r="D48" s="228"/>
      <c r="E48" s="229"/>
      <c r="F48" s="229"/>
      <c r="G48" s="229"/>
      <c r="H48" s="230"/>
      <c r="I48" s="230"/>
      <c r="J48" s="231"/>
      <c r="K48" s="232"/>
      <c r="L48" s="210">
        <f>SUM(F48:K48)</f>
        <v>0</v>
      </c>
    </row>
    <row r="49" spans="2:12" ht="24.75" customHeight="1">
      <c r="B49" s="211" t="s">
        <v>5</v>
      </c>
      <c r="C49" s="212" t="s">
        <v>389</v>
      </c>
      <c r="D49" s="213"/>
      <c r="E49" s="214"/>
      <c r="F49" s="214"/>
      <c r="G49" s="214"/>
      <c r="H49" s="215"/>
      <c r="I49" s="215"/>
      <c r="J49" s="216"/>
      <c r="K49" s="217"/>
      <c r="L49" s="218">
        <f>SUM(F49:K49)</f>
        <v>0</v>
      </c>
    </row>
    <row r="50" spans="2:12" ht="24.75" customHeight="1">
      <c r="B50" s="219">
        <v>8</v>
      </c>
      <c r="C50" s="212" t="s">
        <v>160</v>
      </c>
      <c r="D50" s="213"/>
      <c r="E50" s="214"/>
      <c r="F50" s="214"/>
      <c r="G50" s="214"/>
      <c r="H50" s="215"/>
      <c r="I50" s="215"/>
      <c r="J50" s="216"/>
      <c r="K50" s="217"/>
      <c r="L50" s="218">
        <f>SUM(F50:K50)</f>
        <v>0</v>
      </c>
    </row>
    <row r="51" spans="2:12" ht="24.75" customHeight="1">
      <c r="B51" s="219">
        <v>9</v>
      </c>
      <c r="C51" s="221"/>
      <c r="D51" s="222"/>
      <c r="E51" s="223"/>
      <c r="F51" s="223"/>
      <c r="G51" s="223"/>
      <c r="H51" s="224"/>
      <c r="I51" s="224"/>
      <c r="J51" s="225"/>
      <c r="K51" s="226"/>
      <c r="L51" s="218">
        <f>SUM(F51:K51)</f>
        <v>0</v>
      </c>
    </row>
    <row r="52" spans="2:12" ht="24.75" customHeight="1">
      <c r="B52" s="233">
        <v>10</v>
      </c>
      <c r="C52" s="221"/>
      <c r="D52" s="222"/>
      <c r="E52" s="223"/>
      <c r="F52" s="223"/>
      <c r="G52" s="223"/>
      <c r="H52" s="224"/>
      <c r="I52" s="224"/>
      <c r="J52" s="225"/>
      <c r="K52" s="226"/>
      <c r="L52" s="218">
        <f>SUM(F52:K52)</f>
        <v>0</v>
      </c>
    </row>
    <row r="53" spans="2:12" ht="24.75" customHeight="1">
      <c r="B53" s="347" t="s">
        <v>21</v>
      </c>
      <c r="C53" s="341" t="s">
        <v>161</v>
      </c>
      <c r="D53" s="341"/>
      <c r="E53" s="342">
        <f>+SUM(INDEX(E:E,ROW()+1):INDEX(E:E,ROW(E57)-1))</f>
        <v>0</v>
      </c>
      <c r="F53" s="342">
        <f>+SUM(INDEX(F:F,ROW()+1):INDEX(F:F,ROW(F57)-1))</f>
        <v>0</v>
      </c>
      <c r="G53" s="342">
        <f>+SUM(INDEX(G:G,ROW()+1):INDEX(G:G,ROW(G57)-1))</f>
        <v>0</v>
      </c>
      <c r="H53" s="343">
        <f>+SUM(INDEX(H:H,ROW()+1):INDEX(H:H,ROW(H57)-1))</f>
        <v>0</v>
      </c>
      <c r="I53" s="343">
        <f>+SUM(INDEX(I:I,ROW()+1):INDEX(I:I,ROW(I57)-1))</f>
        <v>0</v>
      </c>
      <c r="J53" s="344">
        <f>+SUM(INDEX(J:J,ROW()+1):INDEX(J:J,ROW(J57)-1))</f>
        <v>0</v>
      </c>
      <c r="K53" s="345">
        <f>+SUM(INDEX(K:K,ROW()+1):INDEX(K:K,ROW(K57)-1))</f>
        <v>0</v>
      </c>
      <c r="L53" s="346">
        <f>+SUM(INDEX(L:L,ROW()+1):INDEX(L:L,ROW(L57)-1))</f>
        <v>0</v>
      </c>
    </row>
    <row r="54" spans="2:12" ht="24.75" customHeight="1">
      <c r="B54" s="202">
        <v>11</v>
      </c>
      <c r="C54" s="228" t="s">
        <v>390</v>
      </c>
      <c r="D54" s="228"/>
      <c r="E54" s="229"/>
      <c r="F54" s="230"/>
      <c r="G54" s="230"/>
      <c r="H54" s="230"/>
      <c r="I54" s="230"/>
      <c r="J54" s="231"/>
      <c r="K54" s="232"/>
      <c r="L54" s="210">
        <f>SUM(F54:K54)</f>
        <v>0</v>
      </c>
    </row>
    <row r="55" spans="2:12" ht="24.75" customHeight="1">
      <c r="B55" s="234">
        <v>12</v>
      </c>
      <c r="C55" s="228"/>
      <c r="D55" s="228"/>
      <c r="E55" s="229"/>
      <c r="F55" s="230"/>
      <c r="G55" s="230"/>
      <c r="H55" s="230"/>
      <c r="I55" s="230"/>
      <c r="J55" s="231"/>
      <c r="K55" s="232"/>
      <c r="L55" s="218">
        <f>SUM(F55:K55)</f>
        <v>0</v>
      </c>
    </row>
    <row r="56" spans="2:12" ht="24.75" customHeight="1">
      <c r="B56" s="220" t="s">
        <v>162</v>
      </c>
      <c r="C56" s="222"/>
      <c r="D56" s="222"/>
      <c r="E56" s="223"/>
      <c r="F56" s="224"/>
      <c r="G56" s="224"/>
      <c r="H56" s="224"/>
      <c r="I56" s="224"/>
      <c r="J56" s="225"/>
      <c r="K56" s="226"/>
      <c r="L56" s="218">
        <f>SUM(F56:K56)</f>
        <v>0</v>
      </c>
    </row>
    <row r="57" spans="2:12" ht="24.75" customHeight="1">
      <c r="B57" s="980"/>
      <c r="C57" s="981" t="s">
        <v>163</v>
      </c>
      <c r="D57" s="982"/>
      <c r="E57" s="335">
        <f>+E41+E47+E53</f>
        <v>0</v>
      </c>
      <c r="F57" s="983">
        <f aca="true" t="shared" si="2" ref="F57:L57">+F41+F47+F53</f>
        <v>0</v>
      </c>
      <c r="G57" s="984">
        <f t="shared" si="2"/>
        <v>0</v>
      </c>
      <c r="H57" s="983">
        <f t="shared" si="2"/>
        <v>0</v>
      </c>
      <c r="I57" s="983">
        <f t="shared" si="2"/>
        <v>0</v>
      </c>
      <c r="J57" s="985">
        <f t="shared" si="2"/>
        <v>0</v>
      </c>
      <c r="K57" s="986">
        <f t="shared" si="2"/>
        <v>0</v>
      </c>
      <c r="L57" s="987">
        <f t="shared" si="2"/>
        <v>0</v>
      </c>
    </row>
    <row r="58" spans="2:12" ht="24.75" customHeight="1" thickBot="1">
      <c r="B58" s="979"/>
      <c r="C58" s="1272" t="s">
        <v>608</v>
      </c>
      <c r="D58" s="1273"/>
      <c r="E58" s="1274"/>
      <c r="F58" s="969">
        <f aca="true" t="shared" si="3" ref="F58:K58">IF($P57=0,0,F57/$P57)</f>
        <v>0</v>
      </c>
      <c r="G58" s="969">
        <f t="shared" si="3"/>
        <v>0</v>
      </c>
      <c r="H58" s="969">
        <f t="shared" si="3"/>
        <v>0</v>
      </c>
      <c r="I58" s="969">
        <f t="shared" si="3"/>
        <v>0</v>
      </c>
      <c r="J58" s="969">
        <f t="shared" si="3"/>
        <v>0</v>
      </c>
      <c r="K58" s="969">
        <f t="shared" si="3"/>
        <v>0</v>
      </c>
      <c r="L58" s="970">
        <f>SUM(F58:K58)</f>
        <v>0</v>
      </c>
    </row>
    <row r="59" ht="24.75" customHeight="1" thickTop="1">
      <c r="B59" s="254" t="s">
        <v>279</v>
      </c>
    </row>
  </sheetData>
  <sheetProtection formatCells="0" formatColumns="0" formatRows="0" insertColumns="0" selectLockedCells="1"/>
  <mergeCells count="18">
    <mergeCell ref="C31:E31"/>
    <mergeCell ref="B7:L7"/>
    <mergeCell ref="B10:K10"/>
    <mergeCell ref="B11:B12"/>
    <mergeCell ref="C11:C12"/>
    <mergeCell ref="D11:D12"/>
    <mergeCell ref="E11:E12"/>
    <mergeCell ref="F11:K11"/>
    <mergeCell ref="L11:L12"/>
    <mergeCell ref="L38:L39"/>
    <mergeCell ref="C58:E58"/>
    <mergeCell ref="B34:L34"/>
    <mergeCell ref="B37:K37"/>
    <mergeCell ref="B38:B39"/>
    <mergeCell ref="C38:C39"/>
    <mergeCell ref="D38:D39"/>
    <mergeCell ref="E38:E39"/>
    <mergeCell ref="F38:K38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32" r:id="rId1"/>
  <headerFooter alignWithMargins="0">
    <oddFooter>&amp;RСтрана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6.28125" style="10" customWidth="1"/>
    <col min="3" max="3" width="41.8515625" style="5" customWidth="1"/>
    <col min="4" max="6" width="15.7109375" style="5" customWidth="1"/>
    <col min="7" max="8" width="17.140625" style="5" customWidth="1"/>
    <col min="9" max="16384" width="9.140625" style="5" customWidth="1"/>
  </cols>
  <sheetData>
    <row r="1" spans="2:4" s="26" customFormat="1" ht="12.75">
      <c r="B1" s="26" t="s">
        <v>139</v>
      </c>
      <c r="C1" s="20"/>
      <c r="D1" s="20"/>
    </row>
    <row r="2" spans="1:4" s="26" customFormat="1" ht="12.75">
      <c r="A2" s="7"/>
      <c r="B2" s="19"/>
      <c r="C2" s="27"/>
      <c r="D2" s="27"/>
    </row>
    <row r="3" spans="1:4" s="26" customFormat="1" ht="12.75">
      <c r="A3" s="9"/>
      <c r="B3" s="247" t="str">
        <f>+CONCATENATE('Poc. strana'!$A$15," ",'Poc. strana'!$C$15)</f>
        <v>Назив енергетског субјекта: </v>
      </c>
      <c r="C3" s="101"/>
      <c r="D3" s="101"/>
    </row>
    <row r="4" spans="1:4" s="26" customFormat="1" ht="12.75">
      <c r="A4" s="9"/>
      <c r="B4" s="8" t="str">
        <f>+CONCATENATE('Poc. strana'!$A$29," ",'Poc. strana'!$C$29)</f>
        <v>Датум обраде: </v>
      </c>
      <c r="C4" s="101"/>
      <c r="D4" s="101"/>
    </row>
    <row r="5" spans="2:4" s="26" customFormat="1" ht="12.75">
      <c r="B5" s="100"/>
      <c r="C5" s="20"/>
      <c r="D5" s="20"/>
    </row>
    <row r="6" spans="3:4" ht="12.75">
      <c r="C6" s="6"/>
      <c r="D6" s="6"/>
    </row>
    <row r="7" spans="2:12" ht="12.75">
      <c r="B7" s="1162" t="s">
        <v>609</v>
      </c>
      <c r="C7" s="1162"/>
      <c r="D7" s="1162"/>
      <c r="E7" s="1162"/>
      <c r="F7" s="1162"/>
      <c r="G7" s="1"/>
      <c r="H7" s="1"/>
      <c r="I7" s="1"/>
      <c r="J7" s="1"/>
      <c r="K7" s="1"/>
      <c r="L7" s="1"/>
    </row>
    <row r="9" ht="13.5" thickBot="1">
      <c r="F9" s="103" t="s">
        <v>173</v>
      </c>
    </row>
    <row r="10" spans="2:6" s="88" customFormat="1" ht="26.25" thickTop="1">
      <c r="B10" s="65" t="s">
        <v>14</v>
      </c>
      <c r="C10" s="89" t="s">
        <v>76</v>
      </c>
      <c r="D10" s="573" t="str">
        <f>CONCATENATE("Остварење ",'Poc. strana'!$C$19-2)</f>
        <v>Остварење 2021</v>
      </c>
      <c r="E10" s="573" t="str">
        <f>CONCATENATE("Остварење ",'Poc. strana'!$C$19-1)</f>
        <v>Остварење 2022</v>
      </c>
      <c r="F10" s="574">
        <f>+'Poc. strana'!$C$19</f>
        <v>2023</v>
      </c>
    </row>
    <row r="11" spans="2:6" ht="24.75" customHeight="1">
      <c r="B11" s="29" t="s">
        <v>0</v>
      </c>
      <c r="C11" s="14" t="s">
        <v>172</v>
      </c>
      <c r="D11" s="84">
        <f>SUM(D12:D13)</f>
        <v>0</v>
      </c>
      <c r="E11" s="84">
        <f>SUM(E12:E13)</f>
        <v>0</v>
      </c>
      <c r="F11" s="569">
        <f>SUM(F12:F13)</f>
        <v>0</v>
      </c>
    </row>
    <row r="12" spans="2:6" ht="24.75" customHeight="1">
      <c r="B12" s="31" t="s">
        <v>46</v>
      </c>
      <c r="C12" s="30" t="s">
        <v>187</v>
      </c>
      <c r="D12" s="231"/>
      <c r="E12" s="231"/>
      <c r="F12" s="570"/>
    </row>
    <row r="13" spans="2:6" ht="24.75" customHeight="1">
      <c r="B13" s="28" t="s">
        <v>47</v>
      </c>
      <c r="C13" s="90" t="s">
        <v>186</v>
      </c>
      <c r="D13" s="225"/>
      <c r="E13" s="225"/>
      <c r="F13" s="571"/>
    </row>
    <row r="14" spans="2:6" ht="24.75" customHeight="1" thickBot="1">
      <c r="B14" s="55" t="s">
        <v>1</v>
      </c>
      <c r="C14" s="54" t="s">
        <v>578</v>
      </c>
      <c r="D14" s="348"/>
      <c r="E14" s="348"/>
      <c r="F14" s="572"/>
    </row>
    <row r="15" ht="25.5" customHeight="1" thickTop="1"/>
    <row r="16" spans="5:8" ht="12.75">
      <c r="E16"/>
      <c r="F16"/>
      <c r="G16"/>
      <c r="H16"/>
    </row>
    <row r="17" spans="5:8" ht="29.25" customHeight="1">
      <c r="E17"/>
      <c r="F17"/>
      <c r="G17"/>
      <c r="H17"/>
    </row>
    <row r="18" spans="2:8" ht="12.75">
      <c r="B18" s="5"/>
      <c r="E18"/>
      <c r="F18"/>
      <c r="G18"/>
      <c r="H18"/>
    </row>
  </sheetData>
  <sheetProtection formatCells="0" formatColumns="0" insertRows="0" selectLockedCells="1"/>
  <mergeCells count="1">
    <mergeCell ref="B7:F7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8515625" style="0" customWidth="1"/>
    <col min="3" max="3" width="9.28125" style="0" customWidth="1"/>
    <col min="4" max="4" width="58.421875" style="0" customWidth="1"/>
    <col min="5" max="5" width="19.00390625" style="0" customWidth="1"/>
    <col min="6" max="6" width="21.7109375" style="0" customWidth="1"/>
  </cols>
  <sheetData>
    <row r="1" spans="1:7" ht="12.75">
      <c r="A1" s="26" t="s">
        <v>139</v>
      </c>
      <c r="B1" s="1000"/>
      <c r="C1" s="1000"/>
      <c r="D1" s="1001"/>
      <c r="E1" s="1001"/>
      <c r="F1" s="1000"/>
      <c r="G1" s="1001"/>
    </row>
    <row r="2" spans="1:7" ht="12.75">
      <c r="A2" s="1001"/>
      <c r="B2" s="1000"/>
      <c r="C2" s="1000"/>
      <c r="D2" s="1001"/>
      <c r="E2" s="1001"/>
      <c r="F2" s="1000"/>
      <c r="G2" s="1001"/>
    </row>
    <row r="3" spans="1:7" ht="12.75">
      <c r="A3" s="1001"/>
      <c r="B3" s="1000"/>
      <c r="C3" s="1002"/>
      <c r="D3" s="1003"/>
      <c r="E3" s="1003"/>
      <c r="F3" s="1000"/>
      <c r="G3" s="1001"/>
    </row>
    <row r="4" spans="1:7" ht="12.75">
      <c r="A4" s="1001"/>
      <c r="B4" s="1000"/>
      <c r="C4" s="1000"/>
      <c r="D4" s="1001"/>
      <c r="E4" s="1001"/>
      <c r="F4" s="1000"/>
      <c r="G4" s="1001"/>
    </row>
    <row r="5" spans="1:7" ht="12.75">
      <c r="A5" s="1001"/>
      <c r="B5" s="1000"/>
      <c r="C5" s="1000"/>
      <c r="D5" s="1001"/>
      <c r="E5" s="1001"/>
      <c r="F5" s="1000"/>
      <c r="G5" s="1001"/>
    </row>
    <row r="6" spans="1:7" ht="12.75">
      <c r="A6" s="1001"/>
      <c r="B6" s="1000"/>
      <c r="C6" s="1000"/>
      <c r="D6" s="1001"/>
      <c r="E6" s="1001"/>
      <c r="F6" s="1000"/>
      <c r="G6" s="1001"/>
    </row>
    <row r="7" spans="1:7" ht="12.75">
      <c r="A7" s="1001"/>
      <c r="B7" s="1109" t="s">
        <v>619</v>
      </c>
      <c r="C7" s="1109"/>
      <c r="D7" s="1109"/>
      <c r="E7" s="1109"/>
      <c r="F7" s="1109"/>
      <c r="G7" s="1001"/>
    </row>
    <row r="8" spans="1:7" ht="12.75">
      <c r="A8" s="1001"/>
      <c r="B8" s="1000"/>
      <c r="C8" s="1000"/>
      <c r="D8" s="1001"/>
      <c r="E8" s="1001"/>
      <c r="F8" s="1000"/>
      <c r="G8" s="1001"/>
    </row>
    <row r="9" spans="1:7" ht="13.5" thickBot="1">
      <c r="A9" s="1001"/>
      <c r="B9" s="1000"/>
      <c r="C9" s="1000"/>
      <c r="D9" s="1001"/>
      <c r="E9" s="1001"/>
      <c r="F9" s="1000"/>
      <c r="G9" s="1001"/>
    </row>
    <row r="10" spans="1:7" ht="13.5" thickTop="1">
      <c r="A10" s="1001"/>
      <c r="B10" s="1110" t="s">
        <v>14</v>
      </c>
      <c r="C10" s="1112" t="s">
        <v>620</v>
      </c>
      <c r="D10" s="1113"/>
      <c r="E10" s="1116" t="s">
        <v>621</v>
      </c>
      <c r="F10" s="1118" t="s">
        <v>622</v>
      </c>
      <c r="G10" s="1001"/>
    </row>
    <row r="11" spans="1:7" ht="12.75">
      <c r="A11" s="1001"/>
      <c r="B11" s="1111"/>
      <c r="C11" s="1114"/>
      <c r="D11" s="1115"/>
      <c r="E11" s="1117"/>
      <c r="F11" s="1119"/>
      <c r="G11" s="1001"/>
    </row>
    <row r="12" spans="1:7" ht="24" customHeight="1">
      <c r="A12" s="1001"/>
      <c r="B12" s="1004">
        <v>1</v>
      </c>
      <c r="C12" s="1005" t="s">
        <v>638</v>
      </c>
      <c r="D12" s="1006" t="s">
        <v>623</v>
      </c>
      <c r="E12" s="1005" t="s">
        <v>655</v>
      </c>
      <c r="F12" s="1007" t="s">
        <v>624</v>
      </c>
      <c r="G12" s="1001"/>
    </row>
    <row r="13" spans="1:7" ht="35.25" customHeight="1">
      <c r="A13" s="1001"/>
      <c r="B13" s="1008">
        <v>2</v>
      </c>
      <c r="C13" s="1009" t="s">
        <v>639</v>
      </c>
      <c r="D13" s="1010" t="s">
        <v>625</v>
      </c>
      <c r="E13" s="1005" t="s">
        <v>655</v>
      </c>
      <c r="F13" s="1011" t="s">
        <v>624</v>
      </c>
      <c r="G13" s="1001"/>
    </row>
    <row r="14" spans="1:7" ht="24" customHeight="1">
      <c r="A14" s="1001"/>
      <c r="B14" s="1008">
        <v>3</v>
      </c>
      <c r="C14" s="1009" t="s">
        <v>640</v>
      </c>
      <c r="D14" s="1010" t="s">
        <v>626</v>
      </c>
      <c r="E14" s="1005" t="s">
        <v>655</v>
      </c>
      <c r="F14" s="1011" t="s">
        <v>624</v>
      </c>
      <c r="G14" s="1001"/>
    </row>
    <row r="15" spans="1:7" ht="23.25" customHeight="1">
      <c r="A15" s="1001"/>
      <c r="B15" s="1008">
        <v>4</v>
      </c>
      <c r="C15" s="1009" t="s">
        <v>641</v>
      </c>
      <c r="D15" s="1010" t="s">
        <v>627</v>
      </c>
      <c r="E15" s="1005" t="s">
        <v>655</v>
      </c>
      <c r="F15" s="1011" t="s">
        <v>624</v>
      </c>
      <c r="G15" s="1001"/>
    </row>
    <row r="16" spans="1:7" ht="24" customHeight="1">
      <c r="A16" s="1001"/>
      <c r="B16" s="1008">
        <v>5</v>
      </c>
      <c r="C16" s="1009" t="s">
        <v>642</v>
      </c>
      <c r="D16" s="1010" t="s">
        <v>628</v>
      </c>
      <c r="E16" s="1005" t="s">
        <v>655</v>
      </c>
      <c r="F16" s="1011" t="s">
        <v>624</v>
      </c>
      <c r="G16" s="1001"/>
    </row>
    <row r="17" spans="1:7" ht="24" customHeight="1">
      <c r="A17" s="1001"/>
      <c r="B17" s="1008">
        <v>6</v>
      </c>
      <c r="C17" s="1009" t="s">
        <v>643</v>
      </c>
      <c r="D17" s="1012" t="s">
        <v>629</v>
      </c>
      <c r="E17" s="1005" t="s">
        <v>655</v>
      </c>
      <c r="F17" s="1011" t="s">
        <v>624</v>
      </c>
      <c r="G17" s="1001"/>
    </row>
    <row r="18" spans="1:7" ht="24.75" customHeight="1">
      <c r="A18" s="1001"/>
      <c r="B18" s="1013" t="s">
        <v>644</v>
      </c>
      <c r="C18" s="1009" t="s">
        <v>645</v>
      </c>
      <c r="D18" s="1012" t="s">
        <v>630</v>
      </c>
      <c r="E18" s="1005" t="s">
        <v>655</v>
      </c>
      <c r="F18" s="1011" t="s">
        <v>624</v>
      </c>
      <c r="G18" s="1001"/>
    </row>
    <row r="19" spans="1:7" ht="24" customHeight="1">
      <c r="A19" s="1001"/>
      <c r="B19" s="1013" t="s">
        <v>5</v>
      </c>
      <c r="C19" s="1009" t="s">
        <v>646</v>
      </c>
      <c r="D19" s="1012" t="s">
        <v>647</v>
      </c>
      <c r="E19" s="1005" t="s">
        <v>655</v>
      </c>
      <c r="F19" s="1011" t="s">
        <v>624</v>
      </c>
      <c r="G19" s="1001"/>
    </row>
    <row r="20" spans="1:7" ht="24" customHeight="1">
      <c r="A20" s="1001"/>
      <c r="B20" s="1013" t="s">
        <v>69</v>
      </c>
      <c r="C20" s="1009" t="s">
        <v>648</v>
      </c>
      <c r="D20" s="1012" t="s">
        <v>631</v>
      </c>
      <c r="E20" s="1005" t="s">
        <v>655</v>
      </c>
      <c r="F20" s="1011" t="s">
        <v>624</v>
      </c>
      <c r="G20" s="1001"/>
    </row>
    <row r="21" spans="1:7" ht="24" customHeight="1">
      <c r="A21" s="1001"/>
      <c r="B21" s="1008">
        <v>9</v>
      </c>
      <c r="C21" s="1009" t="s">
        <v>649</v>
      </c>
      <c r="D21" s="1012" t="s">
        <v>632</v>
      </c>
      <c r="E21" s="1005" t="s">
        <v>655</v>
      </c>
      <c r="F21" s="1011" t="s">
        <v>624</v>
      </c>
      <c r="G21" s="1001"/>
    </row>
    <row r="22" spans="1:7" ht="24" customHeight="1">
      <c r="A22" s="1001"/>
      <c r="B22" s="1008">
        <v>10</v>
      </c>
      <c r="C22" s="1009" t="s">
        <v>650</v>
      </c>
      <c r="D22" s="1012" t="s">
        <v>633</v>
      </c>
      <c r="E22" s="1005" t="s">
        <v>655</v>
      </c>
      <c r="F22" s="1011" t="s">
        <v>624</v>
      </c>
      <c r="G22" s="1001"/>
    </row>
    <row r="23" spans="1:7" ht="24" customHeight="1">
      <c r="A23" s="1001"/>
      <c r="B23" s="1008" t="s">
        <v>718</v>
      </c>
      <c r="C23" s="1009" t="s">
        <v>719</v>
      </c>
      <c r="D23" s="1012" t="s">
        <v>720</v>
      </c>
      <c r="E23" s="1005" t="s">
        <v>655</v>
      </c>
      <c r="F23" s="1011" t="s">
        <v>624</v>
      </c>
      <c r="G23" s="1001"/>
    </row>
    <row r="24" spans="1:7" ht="24" customHeight="1">
      <c r="A24" s="1001"/>
      <c r="B24" s="1008">
        <v>11</v>
      </c>
      <c r="C24" s="1009" t="s">
        <v>651</v>
      </c>
      <c r="D24" s="1012" t="s">
        <v>634</v>
      </c>
      <c r="E24" s="1005" t="s">
        <v>655</v>
      </c>
      <c r="F24" s="1011" t="s">
        <v>624</v>
      </c>
      <c r="G24" s="1001"/>
    </row>
    <row r="25" spans="1:7" ht="24" customHeight="1">
      <c r="A25" s="1001"/>
      <c r="B25" s="1014">
        <v>12</v>
      </c>
      <c r="C25" s="1015" t="s">
        <v>652</v>
      </c>
      <c r="D25" s="1010" t="s">
        <v>635</v>
      </c>
      <c r="E25" s="1005" t="s">
        <v>655</v>
      </c>
      <c r="F25" s="1011" t="s">
        <v>624</v>
      </c>
      <c r="G25" s="1001"/>
    </row>
    <row r="26" spans="1:7" ht="24" customHeight="1">
      <c r="A26" s="1001"/>
      <c r="B26" s="1008" t="s">
        <v>636</v>
      </c>
      <c r="C26" s="1009" t="s">
        <v>653</v>
      </c>
      <c r="D26" s="1010" t="s">
        <v>724</v>
      </c>
      <c r="E26" s="1005" t="s">
        <v>655</v>
      </c>
      <c r="F26" s="1011" t="s">
        <v>624</v>
      </c>
      <c r="G26" s="1001"/>
    </row>
    <row r="27" spans="1:7" ht="24" customHeight="1">
      <c r="A27" s="1001"/>
      <c r="B27" s="1008" t="s">
        <v>725</v>
      </c>
      <c r="C27" s="1009" t="s">
        <v>726</v>
      </c>
      <c r="D27" s="1010" t="s">
        <v>727</v>
      </c>
      <c r="E27" s="1005" t="s">
        <v>655</v>
      </c>
      <c r="F27" s="1011" t="s">
        <v>624</v>
      </c>
      <c r="G27" s="1001"/>
    </row>
    <row r="28" spans="1:7" ht="24" customHeight="1" thickBot="1">
      <c r="A28" s="1016"/>
      <c r="B28" s="1017">
        <v>13</v>
      </c>
      <c r="C28" s="1018" t="s">
        <v>654</v>
      </c>
      <c r="D28" s="1019" t="s">
        <v>637</v>
      </c>
      <c r="E28" s="1021" t="s">
        <v>655</v>
      </c>
      <c r="F28" s="1020" t="s">
        <v>624</v>
      </c>
      <c r="G28" s="1016"/>
    </row>
    <row r="29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4" r:id="rId1"/>
  <ignoredErrors>
    <ignoredError sqref="B19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4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253" customWidth="1"/>
    <col min="2" max="2" width="5.421875" style="253" customWidth="1"/>
    <col min="3" max="3" width="61.140625" style="253" bestFit="1" customWidth="1"/>
    <col min="4" max="4" width="10.28125" style="253" customWidth="1"/>
    <col min="5" max="5" width="13.7109375" style="253" customWidth="1"/>
    <col min="6" max="6" width="10.57421875" style="460" customWidth="1"/>
    <col min="7" max="7" width="9.7109375" style="253" customWidth="1"/>
    <col min="8" max="16384" width="9.140625" style="253" customWidth="1"/>
  </cols>
  <sheetData>
    <row r="1" spans="1:24" s="243" customFormat="1" ht="12.75">
      <c r="A1" s="243" t="s">
        <v>139</v>
      </c>
      <c r="B1" s="245"/>
      <c r="F1" s="457"/>
      <c r="W1" s="458">
        <f>+$E$11+$E$15+$E$16*$E$17-$E$21</f>
        <v>0</v>
      </c>
      <c r="X1" s="459" t="e">
        <f>+#REF!+#REF!+#REF!*#REF!+#REF!+#REF!-#REF!</f>
        <v>#REF!</v>
      </c>
    </row>
    <row r="2" spans="1:6" s="243" customFormat="1" ht="12.75">
      <c r="A2" s="250"/>
      <c r="B2" s="248"/>
      <c r="F2" s="457"/>
    </row>
    <row r="3" spans="1:63" s="243" customFormat="1" ht="17.25" customHeight="1">
      <c r="A3" s="250"/>
      <c r="B3" s="247" t="str">
        <f>+CONCATENATE('Poc. strana'!$A$15," ",'Poc. strana'!$C$15)</f>
        <v>Назив енергетског субјекта: </v>
      </c>
      <c r="C3" s="248"/>
      <c r="F3" s="457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</row>
    <row r="4" spans="1:6" s="243" customFormat="1" ht="17.25" customHeight="1">
      <c r="A4" s="250"/>
      <c r="B4" s="247" t="str">
        <f>+CONCATENATE('Poc. strana'!$A$29," ",'Poc. strana'!$C$29)</f>
        <v>Датум обраде: </v>
      </c>
      <c r="C4" s="248"/>
      <c r="F4" s="457"/>
    </row>
    <row r="5" spans="1:6" s="243" customFormat="1" ht="18.75" customHeight="1">
      <c r="A5" s="298"/>
      <c r="B5" s="247"/>
      <c r="C5" s="248"/>
      <c r="F5" s="457"/>
    </row>
    <row r="6" spans="2:5" ht="12.75">
      <c r="B6" s="1120" t="s">
        <v>452</v>
      </c>
      <c r="C6" s="1120"/>
      <c r="D6" s="1120"/>
      <c r="E6" s="1120"/>
    </row>
    <row r="7" spans="2:5" ht="12.75">
      <c r="B7" s="349"/>
      <c r="C7" s="349"/>
      <c r="D7" s="349"/>
      <c r="E7" s="349"/>
    </row>
    <row r="8" spans="2:6" ht="12.75">
      <c r="B8" s="349"/>
      <c r="C8" s="349"/>
      <c r="D8" s="349"/>
      <c r="E8" s="349"/>
      <c r="F8" s="474"/>
    </row>
    <row r="9" spans="5:7" ht="13.5" thickBot="1">
      <c r="E9" s="461" t="s">
        <v>193</v>
      </c>
      <c r="F9" s="457"/>
      <c r="G9" s="243"/>
    </row>
    <row r="10" spans="2:7" ht="81.75" customHeight="1" thickTop="1">
      <c r="B10" s="481" t="s">
        <v>14</v>
      </c>
      <c r="C10" s="482" t="s">
        <v>76</v>
      </c>
      <c r="D10" s="482" t="s">
        <v>98</v>
      </c>
      <c r="E10" s="483" t="s">
        <v>476</v>
      </c>
      <c r="F10" s="457"/>
      <c r="G10" s="476"/>
    </row>
    <row r="11" spans="2:9" ht="15.75">
      <c r="B11" s="462">
        <v>1</v>
      </c>
      <c r="C11" s="463" t="s">
        <v>658</v>
      </c>
      <c r="D11" s="464" t="s">
        <v>560</v>
      </c>
      <c r="E11" s="484">
        <f>+'3 Oper Troskovi OP'!E120+'3 Oper Troskovi OP'!F120</f>
        <v>0</v>
      </c>
      <c r="F11" s="617"/>
      <c r="G11" s="617"/>
      <c r="I11" s="460"/>
    </row>
    <row r="12" spans="2:7" ht="15.75">
      <c r="B12" s="465" t="s">
        <v>354</v>
      </c>
      <c r="C12" s="629" t="s">
        <v>341</v>
      </c>
      <c r="D12" s="411" t="s">
        <v>355</v>
      </c>
      <c r="E12" s="489">
        <f>+(E11+E15+E18)*0.009</f>
        <v>0</v>
      </c>
      <c r="F12" s="617"/>
      <c r="G12" s="617"/>
    </row>
    <row r="13" spans="2:9" ht="12.75">
      <c r="B13" s="465" t="s">
        <v>580</v>
      </c>
      <c r="C13" s="630" t="s">
        <v>478</v>
      </c>
      <c r="D13" s="411"/>
      <c r="E13" s="489">
        <f>+'3 Oper Troskovi OP'!E14</f>
        <v>0</v>
      </c>
      <c r="G13" s="617"/>
      <c r="I13" s="460"/>
    </row>
    <row r="14" spans="2:10" ht="15.75">
      <c r="B14" s="465" t="s">
        <v>80</v>
      </c>
      <c r="C14" s="466" t="s">
        <v>559</v>
      </c>
      <c r="D14" s="411" t="s">
        <v>194</v>
      </c>
      <c r="E14" s="489">
        <f>SUM(E11:E13)</f>
        <v>0</v>
      </c>
      <c r="F14" s="617"/>
      <c r="G14" s="617"/>
      <c r="J14" s="460"/>
    </row>
    <row r="15" spans="2:10" ht="15.75">
      <c r="B15" s="467" t="s">
        <v>88</v>
      </c>
      <c r="C15" s="468" t="s">
        <v>195</v>
      </c>
      <c r="D15" s="469" t="s">
        <v>196</v>
      </c>
      <c r="E15" s="485">
        <f>+'6 Sredstva'!O66+'6 Sredstva'!L66</f>
        <v>0</v>
      </c>
      <c r="F15" s="617"/>
      <c r="G15" s="617"/>
      <c r="J15" s="460"/>
    </row>
    <row r="16" spans="2:7" ht="16.5" customHeight="1">
      <c r="B16" s="467" t="s">
        <v>233</v>
      </c>
      <c r="C16" s="468" t="s">
        <v>574</v>
      </c>
      <c r="D16" s="469" t="s">
        <v>198</v>
      </c>
      <c r="E16" s="486">
        <f>+'4 PPCK'!F17</f>
        <v>0</v>
      </c>
      <c r="F16" s="617"/>
      <c r="G16" s="617"/>
    </row>
    <row r="17" spans="2:7" ht="15.75">
      <c r="B17" s="467" t="s">
        <v>280</v>
      </c>
      <c r="C17" s="468" t="s">
        <v>199</v>
      </c>
      <c r="D17" s="469" t="s">
        <v>117</v>
      </c>
      <c r="E17" s="485">
        <f>+'6 Sredstva'!U66</f>
        <v>0</v>
      </c>
      <c r="F17" s="617"/>
      <c r="G17" s="617"/>
    </row>
    <row r="18" spans="2:7" ht="15" customHeight="1">
      <c r="B18" s="467" t="s">
        <v>281</v>
      </c>
      <c r="C18" s="468" t="s">
        <v>579</v>
      </c>
      <c r="D18" s="469"/>
      <c r="E18" s="485">
        <f>+E16*E17</f>
        <v>0</v>
      </c>
      <c r="F18" s="617"/>
      <c r="G18" s="617"/>
    </row>
    <row r="19" spans="2:7" ht="15.75">
      <c r="B19" s="467" t="s">
        <v>282</v>
      </c>
      <c r="C19" s="468" t="s">
        <v>145</v>
      </c>
      <c r="D19" s="469" t="s">
        <v>200</v>
      </c>
      <c r="E19" s="485">
        <f>+'7 Sistemske usluge '!F13</f>
        <v>0</v>
      </c>
      <c r="F19" s="617"/>
      <c r="G19" s="617"/>
    </row>
    <row r="20" spans="2:7" ht="15.75">
      <c r="B20" s="467" t="s">
        <v>283</v>
      </c>
      <c r="C20" s="470" t="s">
        <v>201</v>
      </c>
      <c r="D20" s="469" t="s">
        <v>371</v>
      </c>
      <c r="E20" s="620">
        <f>+'8 Gubici'!R16</f>
        <v>0</v>
      </c>
      <c r="F20" s="617"/>
      <c r="G20" s="617"/>
    </row>
    <row r="21" spans="2:9" ht="15.75">
      <c r="B21" s="467" t="s">
        <v>284</v>
      </c>
      <c r="C21" s="468" t="s">
        <v>202</v>
      </c>
      <c r="D21" s="469" t="s">
        <v>203</v>
      </c>
      <c r="E21" s="485">
        <f>+'9 Ostali Prih'!F23</f>
        <v>0</v>
      </c>
      <c r="F21" s="617"/>
      <c r="G21" s="617"/>
      <c r="I21" s="460"/>
    </row>
    <row r="22" spans="2:7" ht="12.75">
      <c r="B22" s="467" t="s">
        <v>581</v>
      </c>
      <c r="C22" s="104" t="s">
        <v>582</v>
      </c>
      <c r="D22" s="469"/>
      <c r="E22" s="485">
        <f>+'9 Ostali Prih'!F15</f>
        <v>0</v>
      </c>
      <c r="G22" s="617"/>
    </row>
    <row r="23" spans="2:7" ht="15.75" customHeight="1">
      <c r="B23" s="471" t="s">
        <v>456</v>
      </c>
      <c r="C23" s="35" t="s">
        <v>204</v>
      </c>
      <c r="D23" s="422" t="s">
        <v>205</v>
      </c>
      <c r="E23" s="487">
        <f>+'10 KE t-1'!H25</f>
        <v>0</v>
      </c>
      <c r="F23" s="617"/>
      <c r="G23" s="617"/>
    </row>
    <row r="24" spans="2:8" ht="16.5" thickBot="1">
      <c r="B24" s="472">
        <v>11</v>
      </c>
      <c r="C24" s="473" t="s">
        <v>583</v>
      </c>
      <c r="D24" s="490" t="s">
        <v>414</v>
      </c>
      <c r="E24" s="621">
        <f>+E14+E15+E18+E19+E20-E21+E23</f>
        <v>0</v>
      </c>
      <c r="F24" s="617"/>
      <c r="G24" s="617"/>
      <c r="H24" s="460"/>
    </row>
    <row r="25" spans="6:7" ht="13.5" thickTop="1">
      <c r="F25"/>
      <c r="G25"/>
    </row>
    <row r="26" spans="6:7" ht="19.5" customHeight="1">
      <c r="F26" s="477"/>
      <c r="G26" s="475"/>
    </row>
    <row r="27" ht="12.75">
      <c r="E27" s="488"/>
    </row>
    <row r="28" ht="12.75">
      <c r="E28" s="460"/>
    </row>
    <row r="29" ht="12.75">
      <c r="E29" s="460"/>
    </row>
    <row r="30" spans="5:6" ht="12.75">
      <c r="E30" s="460"/>
      <c r="F30" s="253"/>
    </row>
    <row r="31" ht="12.75">
      <c r="F31" s="253"/>
    </row>
    <row r="32" ht="12.75">
      <c r="F32" s="253"/>
    </row>
    <row r="33" ht="12.75">
      <c r="F33" s="253"/>
    </row>
    <row r="34" ht="12.75">
      <c r="F34" s="253"/>
    </row>
    <row r="35" ht="12.75">
      <c r="F35" s="253"/>
    </row>
    <row r="36" ht="12.75">
      <c r="F36" s="253"/>
    </row>
    <row r="37" ht="12.75">
      <c r="F37" s="253"/>
    </row>
    <row r="38" ht="12.75">
      <c r="F38" s="253"/>
    </row>
    <row r="39" ht="12.75">
      <c r="F39" s="253"/>
    </row>
    <row r="40" ht="12.75">
      <c r="F40" s="253"/>
    </row>
    <row r="41" ht="12.75">
      <c r="F41" s="253"/>
    </row>
    <row r="42" ht="12.75">
      <c r="F42" s="253"/>
    </row>
    <row r="43" ht="12.75">
      <c r="F43" s="253"/>
    </row>
    <row r="44" ht="12.75">
      <c r="F44" s="253"/>
    </row>
    <row r="45" ht="12.75">
      <c r="F45" s="253"/>
    </row>
    <row r="46" spans="2:7" ht="12.75">
      <c r="B46" s="626"/>
      <c r="C46" s="626"/>
      <c r="D46" s="626"/>
      <c r="E46" s="626"/>
      <c r="F46" s="626"/>
      <c r="G46" s="626"/>
    </row>
  </sheetData>
  <sheetProtection selectLockedCells="1"/>
  <mergeCells count="1"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28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320" customWidth="1"/>
    <col min="2" max="2" width="10.57421875" style="354" customWidth="1"/>
    <col min="3" max="3" width="60.28125" style="387" customWidth="1"/>
    <col min="4" max="4" width="22.00390625" style="320" customWidth="1"/>
    <col min="5" max="7" width="15.8515625" style="320" customWidth="1"/>
    <col min="8" max="8" width="15.7109375" style="320" customWidth="1"/>
    <col min="9" max="16384" width="9.140625" style="320" customWidth="1"/>
  </cols>
  <sheetData>
    <row r="1" spans="1:7" s="296" customFormat="1" ht="12.75">
      <c r="A1" s="26" t="s">
        <v>139</v>
      </c>
      <c r="B1" s="20"/>
      <c r="C1" s="297"/>
      <c r="D1" s="297"/>
      <c r="E1" s="297"/>
      <c r="F1" s="297"/>
      <c r="G1" s="297"/>
    </row>
    <row r="2" spans="1:7" s="296" customFormat="1" ht="12.75">
      <c r="A2" s="7"/>
      <c r="B2" s="8"/>
      <c r="C2" s="352"/>
      <c r="D2" s="352"/>
      <c r="E2" s="352"/>
      <c r="F2" s="352"/>
      <c r="G2" s="352"/>
    </row>
    <row r="3" spans="1:7" s="296" customFormat="1" ht="12.75">
      <c r="A3" s="7"/>
      <c r="B3" s="247" t="str">
        <f>+CONCATENATE('Poc. strana'!$A$15," ",'Poc. strana'!$C$15)</f>
        <v>Назив енергетског субјекта: </v>
      </c>
      <c r="C3" s="297"/>
      <c r="D3" s="297"/>
      <c r="E3" s="297"/>
      <c r="F3" s="297"/>
      <c r="G3" s="297"/>
    </row>
    <row r="4" spans="1:7" s="296" customFormat="1" ht="12.75">
      <c r="A4" s="7"/>
      <c r="B4" s="17" t="str">
        <f>+CONCATENATE('Poc. strana'!$A$29," ",'Poc. strana'!$C$29)</f>
        <v>Датум обраде: </v>
      </c>
      <c r="C4" s="297"/>
      <c r="D4" s="297"/>
      <c r="E4" s="297"/>
      <c r="F4" s="297"/>
      <c r="G4" s="297"/>
    </row>
    <row r="5" spans="2:7" s="296" customFormat="1" ht="12.75">
      <c r="B5" s="297"/>
      <c r="C5" s="297"/>
      <c r="D5" s="297"/>
      <c r="E5" s="297"/>
      <c r="F5" s="297"/>
      <c r="G5" s="297"/>
    </row>
    <row r="6" spans="1:65" s="253" customFormat="1" ht="19.5" customHeight="1">
      <c r="A6" s="247"/>
      <c r="B6" s="252"/>
      <c r="C6" s="319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</row>
    <row r="7" spans="2:8" ht="12.75">
      <c r="B7" s="1121" t="s">
        <v>453</v>
      </c>
      <c r="C7" s="1122"/>
      <c r="D7" s="1122"/>
      <c r="E7" s="1122"/>
      <c r="F7" s="1123"/>
      <c r="G7" s="1123"/>
      <c r="H7" s="1123"/>
    </row>
    <row r="8" spans="2:8" ht="12.75">
      <c r="B8" s="321"/>
      <c r="C8" s="321"/>
      <c r="D8" s="321"/>
      <c r="E8" s="321"/>
      <c r="F8" s="322"/>
      <c r="G8" s="322"/>
      <c r="H8" s="322"/>
    </row>
    <row r="9" spans="3:8" ht="13.5" thickBot="1">
      <c r="C9" s="355"/>
      <c r="D9" s="356"/>
      <c r="E9" s="356"/>
      <c r="F9" s="321"/>
      <c r="H9" s="357" t="s">
        <v>43</v>
      </c>
    </row>
    <row r="10" spans="2:8" s="255" customFormat="1" ht="64.5" thickTop="1">
      <c r="B10" s="358" t="s">
        <v>14</v>
      </c>
      <c r="C10" s="351" t="s">
        <v>76</v>
      </c>
      <c r="D10" s="596" t="s">
        <v>65</v>
      </c>
      <c r="E10" s="351" t="s">
        <v>476</v>
      </c>
      <c r="F10" s="602" t="s">
        <v>400</v>
      </c>
      <c r="G10" s="597" t="s">
        <v>413</v>
      </c>
      <c r="H10" s="598" t="s">
        <v>64</v>
      </c>
    </row>
    <row r="11" spans="2:8" s="255" customFormat="1" ht="12.75">
      <c r="B11" s="360" t="s">
        <v>19</v>
      </c>
      <c r="C11" s="361" t="s">
        <v>562</v>
      </c>
      <c r="D11" s="93"/>
      <c r="E11" s="599"/>
      <c r="F11" s="600"/>
      <c r="G11" s="600"/>
      <c r="H11" s="601"/>
    </row>
    <row r="12" spans="2:8" ht="12.75">
      <c r="B12" s="589" t="s">
        <v>77</v>
      </c>
      <c r="C12" s="591" t="s">
        <v>478</v>
      </c>
      <c r="D12" s="197"/>
      <c r="E12" s="197"/>
      <c r="F12" s="197"/>
      <c r="G12" s="197"/>
      <c r="H12" s="198"/>
    </row>
    <row r="13" spans="2:8" ht="12.75">
      <c r="B13" s="259" t="s">
        <v>80</v>
      </c>
      <c r="C13" s="590" t="s">
        <v>29</v>
      </c>
      <c r="D13" s="262"/>
      <c r="E13" s="426"/>
      <c r="F13" s="426"/>
      <c r="G13" s="426"/>
      <c r="H13" s="363"/>
    </row>
    <row r="14" spans="2:8" ht="12.75">
      <c r="B14" s="264" t="s">
        <v>49</v>
      </c>
      <c r="C14" s="266" t="s">
        <v>78</v>
      </c>
      <c r="D14" s="267"/>
      <c r="E14" s="427"/>
      <c r="F14" s="427"/>
      <c r="G14" s="427"/>
      <c r="H14" s="364"/>
    </row>
    <row r="15" spans="2:8" ht="12.75">
      <c r="B15" s="264" t="s">
        <v>482</v>
      </c>
      <c r="C15" s="266" t="s">
        <v>285</v>
      </c>
      <c r="D15" s="267"/>
      <c r="E15" s="427"/>
      <c r="F15" s="427"/>
      <c r="G15" s="427"/>
      <c r="H15" s="364"/>
    </row>
    <row r="16" spans="2:8" ht="12.75">
      <c r="B16" s="270" t="s">
        <v>483</v>
      </c>
      <c r="C16" s="272" t="s">
        <v>286</v>
      </c>
      <c r="D16" s="273"/>
      <c r="E16" s="428"/>
      <c r="F16" s="428"/>
      <c r="G16" s="428"/>
      <c r="H16" s="364"/>
    </row>
    <row r="17" spans="2:8" ht="12.75">
      <c r="B17" s="270" t="s">
        <v>484</v>
      </c>
      <c r="C17" s="272" t="s">
        <v>287</v>
      </c>
      <c r="D17" s="299"/>
      <c r="E17" s="429"/>
      <c r="F17" s="429"/>
      <c r="G17" s="429"/>
      <c r="H17" s="364">
        <f aca="true" t="shared" si="0" ref="H17:H53">SUM(E17:G17)</f>
        <v>0</v>
      </c>
    </row>
    <row r="18" spans="2:8" ht="12.75">
      <c r="B18" s="270" t="s">
        <v>485</v>
      </c>
      <c r="C18" s="272" t="s">
        <v>288</v>
      </c>
      <c r="D18" s="299"/>
      <c r="E18" s="429"/>
      <c r="F18" s="429"/>
      <c r="G18" s="429"/>
      <c r="H18" s="364">
        <f t="shared" si="0"/>
        <v>0</v>
      </c>
    </row>
    <row r="19" spans="2:8" ht="12.75">
      <c r="B19" s="270" t="s">
        <v>486</v>
      </c>
      <c r="C19" s="272" t="s">
        <v>289</v>
      </c>
      <c r="D19" s="273"/>
      <c r="E19" s="428"/>
      <c r="F19" s="428"/>
      <c r="G19" s="428"/>
      <c r="H19" s="364">
        <f t="shared" si="0"/>
        <v>0</v>
      </c>
    </row>
    <row r="20" spans="2:8" ht="12.75">
      <c r="B20" s="270" t="s">
        <v>487</v>
      </c>
      <c r="C20" s="272" t="str">
        <f>+C17</f>
        <v>Текуће одржавање</v>
      </c>
      <c r="D20" s="299"/>
      <c r="E20" s="429"/>
      <c r="F20" s="429"/>
      <c r="G20" s="429"/>
      <c r="H20" s="364">
        <f t="shared" si="0"/>
        <v>0</v>
      </c>
    </row>
    <row r="21" spans="2:8" ht="12.75">
      <c r="B21" s="270" t="s">
        <v>488</v>
      </c>
      <c r="C21" s="272" t="str">
        <f>+C18</f>
        <v>Инвестиционо одржавање</v>
      </c>
      <c r="D21" s="299"/>
      <c r="E21" s="429"/>
      <c r="F21" s="429"/>
      <c r="G21" s="429"/>
      <c r="H21" s="364">
        <f t="shared" si="0"/>
        <v>0</v>
      </c>
    </row>
    <row r="22" spans="2:8" ht="12.75">
      <c r="B22" s="270" t="s">
        <v>489</v>
      </c>
      <c r="C22" s="272" t="s">
        <v>290</v>
      </c>
      <c r="D22" s="299"/>
      <c r="E22" s="429"/>
      <c r="F22" s="429"/>
      <c r="G22" s="429"/>
      <c r="H22" s="364">
        <f t="shared" si="0"/>
        <v>0</v>
      </c>
    </row>
    <row r="23" spans="2:8" ht="12.75">
      <c r="B23" s="270" t="s">
        <v>490</v>
      </c>
      <c r="C23" s="272" t="s">
        <v>291</v>
      </c>
      <c r="D23" s="299"/>
      <c r="E23" s="429"/>
      <c r="F23" s="429"/>
      <c r="G23" s="429"/>
      <c r="H23" s="364">
        <f t="shared" si="0"/>
        <v>0</v>
      </c>
    </row>
    <row r="24" spans="2:8" ht="12.75">
      <c r="B24" s="270" t="s">
        <v>491</v>
      </c>
      <c r="C24" s="272" t="s">
        <v>292</v>
      </c>
      <c r="D24" s="273"/>
      <c r="E24" s="428"/>
      <c r="F24" s="428"/>
      <c r="G24" s="428"/>
      <c r="H24" s="364">
        <f t="shared" si="0"/>
        <v>0</v>
      </c>
    </row>
    <row r="25" spans="2:8" ht="12.75">
      <c r="B25" s="270" t="s">
        <v>492</v>
      </c>
      <c r="C25" s="272" t="s">
        <v>293</v>
      </c>
      <c r="D25" s="299"/>
      <c r="E25" s="429"/>
      <c r="F25" s="429"/>
      <c r="G25" s="429"/>
      <c r="H25" s="364">
        <f t="shared" si="0"/>
        <v>0</v>
      </c>
    </row>
    <row r="26" spans="2:8" ht="12.75">
      <c r="B26" s="270" t="s">
        <v>493</v>
      </c>
      <c r="C26" s="272" t="s">
        <v>294</v>
      </c>
      <c r="D26" s="299"/>
      <c r="E26" s="429"/>
      <c r="F26" s="429"/>
      <c r="G26" s="429"/>
      <c r="H26" s="364">
        <f t="shared" si="0"/>
        <v>0</v>
      </c>
    </row>
    <row r="27" spans="2:8" ht="12.75">
      <c r="B27" s="270" t="s">
        <v>494</v>
      </c>
      <c r="C27" s="272" t="s">
        <v>295</v>
      </c>
      <c r="D27" s="299"/>
      <c r="E27" s="429"/>
      <c r="F27" s="429"/>
      <c r="G27" s="429"/>
      <c r="H27" s="364">
        <f t="shared" si="0"/>
        <v>0</v>
      </c>
    </row>
    <row r="28" spans="2:8" ht="12.75">
      <c r="B28" s="270" t="s">
        <v>495</v>
      </c>
      <c r="C28" s="272" t="s">
        <v>296</v>
      </c>
      <c r="D28" s="299"/>
      <c r="E28" s="429"/>
      <c r="F28" s="429"/>
      <c r="G28" s="429"/>
      <c r="H28" s="364">
        <f t="shared" si="0"/>
        <v>0</v>
      </c>
    </row>
    <row r="29" spans="2:8" ht="12.75">
      <c r="B29" s="270" t="s">
        <v>496</v>
      </c>
      <c r="C29" s="272" t="s">
        <v>297</v>
      </c>
      <c r="D29" s="299"/>
      <c r="E29" s="429"/>
      <c r="F29" s="429"/>
      <c r="G29" s="429"/>
      <c r="H29" s="364">
        <f t="shared" si="0"/>
        <v>0</v>
      </c>
    </row>
    <row r="30" spans="2:8" ht="12.75">
      <c r="B30" s="270" t="s">
        <v>497</v>
      </c>
      <c r="C30" s="272" t="s">
        <v>298</v>
      </c>
      <c r="D30" s="299"/>
      <c r="E30" s="429"/>
      <c r="F30" s="429"/>
      <c r="G30" s="429"/>
      <c r="H30" s="364">
        <f t="shared" si="0"/>
        <v>0</v>
      </c>
    </row>
    <row r="31" spans="2:8" ht="12.75">
      <c r="B31" s="274" t="s">
        <v>50</v>
      </c>
      <c r="C31" s="276" t="s">
        <v>79</v>
      </c>
      <c r="D31" s="300"/>
      <c r="E31" s="429"/>
      <c r="F31" s="430"/>
      <c r="G31" s="430"/>
      <c r="H31" s="364">
        <f t="shared" si="0"/>
        <v>0</v>
      </c>
    </row>
    <row r="32" spans="2:8" ht="12.75">
      <c r="B32" s="270" t="s">
        <v>51</v>
      </c>
      <c r="C32" s="272" t="s">
        <v>30</v>
      </c>
      <c r="D32" s="273"/>
      <c r="E32" s="428"/>
      <c r="F32" s="428"/>
      <c r="G32" s="428"/>
      <c r="H32" s="364">
        <f t="shared" si="0"/>
        <v>0</v>
      </c>
    </row>
    <row r="33" spans="2:8" ht="12.75">
      <c r="B33" s="264" t="s">
        <v>498</v>
      </c>
      <c r="C33" s="278" t="s">
        <v>480</v>
      </c>
      <c r="D33" s="406"/>
      <c r="E33" s="448"/>
      <c r="F33" s="995"/>
      <c r="G33" s="995"/>
      <c r="H33" s="364">
        <f t="shared" si="0"/>
        <v>0</v>
      </c>
    </row>
    <row r="34" spans="2:8" ht="12.75">
      <c r="B34" s="264" t="s">
        <v>611</v>
      </c>
      <c r="C34" s="278" t="s">
        <v>613</v>
      </c>
      <c r="D34" s="301"/>
      <c r="E34" s="429"/>
      <c r="F34" s="431"/>
      <c r="G34" s="431"/>
      <c r="H34" s="364">
        <f t="shared" si="0"/>
        <v>0</v>
      </c>
    </row>
    <row r="35" spans="2:8" ht="25.5">
      <c r="B35" s="264" t="s">
        <v>612</v>
      </c>
      <c r="C35" s="994" t="s">
        <v>614</v>
      </c>
      <c r="D35" s="301"/>
      <c r="E35" s="429"/>
      <c r="F35" s="431"/>
      <c r="G35" s="431"/>
      <c r="H35" s="364">
        <f t="shared" si="0"/>
        <v>0</v>
      </c>
    </row>
    <row r="36" spans="2:8" ht="12.75">
      <c r="B36" s="264" t="s">
        <v>499</v>
      </c>
      <c r="C36" s="278" t="s">
        <v>481</v>
      </c>
      <c r="D36" s="593"/>
      <c r="E36" s="604"/>
      <c r="F36" s="603"/>
      <c r="G36" s="603"/>
      <c r="H36" s="364"/>
    </row>
    <row r="37" spans="2:8" ht="12.75">
      <c r="B37" s="270" t="s">
        <v>500</v>
      </c>
      <c r="C37" s="279" t="s">
        <v>299</v>
      </c>
      <c r="D37" s="273"/>
      <c r="E37" s="428"/>
      <c r="F37" s="428"/>
      <c r="G37" s="428"/>
      <c r="H37" s="364">
        <f t="shared" si="0"/>
        <v>0</v>
      </c>
    </row>
    <row r="38" spans="2:8" ht="12.75">
      <c r="B38" s="270" t="s">
        <v>501</v>
      </c>
      <c r="C38" s="279" t="s">
        <v>300</v>
      </c>
      <c r="D38" s="300"/>
      <c r="E38" s="429"/>
      <c r="F38" s="430"/>
      <c r="G38" s="430"/>
      <c r="H38" s="364">
        <f t="shared" si="0"/>
        <v>0</v>
      </c>
    </row>
    <row r="39" spans="2:8" ht="12.75">
      <c r="B39" s="274" t="s">
        <v>502</v>
      </c>
      <c r="C39" s="279" t="s">
        <v>301</v>
      </c>
      <c r="D39" s="300"/>
      <c r="E39" s="429"/>
      <c r="F39" s="430"/>
      <c r="G39" s="430"/>
      <c r="H39" s="364">
        <f t="shared" si="0"/>
        <v>0</v>
      </c>
    </row>
    <row r="40" spans="2:8" ht="12.75">
      <c r="B40" s="270" t="s">
        <v>503</v>
      </c>
      <c r="C40" s="279" t="s">
        <v>302</v>
      </c>
      <c r="D40" s="299"/>
      <c r="E40" s="429"/>
      <c r="F40" s="430"/>
      <c r="G40" s="430"/>
      <c r="H40" s="364">
        <f t="shared" si="0"/>
        <v>0</v>
      </c>
    </row>
    <row r="41" spans="2:8" ht="12.75">
      <c r="B41" s="274" t="s">
        <v>504</v>
      </c>
      <c r="C41" s="279" t="s">
        <v>303</v>
      </c>
      <c r="D41" s="300"/>
      <c r="E41" s="429"/>
      <c r="F41" s="430"/>
      <c r="G41" s="430"/>
      <c r="H41" s="364">
        <f t="shared" si="0"/>
        <v>0</v>
      </c>
    </row>
    <row r="42" spans="2:8" ht="12.75">
      <c r="B42" s="270" t="s">
        <v>505</v>
      </c>
      <c r="C42" s="280" t="s">
        <v>304</v>
      </c>
      <c r="D42" s="300"/>
      <c r="E42" s="429"/>
      <c r="F42" s="430"/>
      <c r="G42" s="430"/>
      <c r="H42" s="364">
        <f t="shared" si="0"/>
        <v>0</v>
      </c>
    </row>
    <row r="43" spans="2:8" ht="12.75">
      <c r="B43" s="274" t="s">
        <v>506</v>
      </c>
      <c r="C43" s="280" t="s">
        <v>305</v>
      </c>
      <c r="D43" s="300"/>
      <c r="E43" s="429"/>
      <c r="F43" s="430"/>
      <c r="G43" s="430"/>
      <c r="H43" s="364">
        <f t="shared" si="0"/>
        <v>0</v>
      </c>
    </row>
    <row r="44" spans="2:8" ht="12.75">
      <c r="B44" s="274" t="s">
        <v>507</v>
      </c>
      <c r="C44" s="283" t="s">
        <v>185</v>
      </c>
      <c r="D44" s="299"/>
      <c r="E44" s="429"/>
      <c r="F44" s="430"/>
      <c r="G44" s="430"/>
      <c r="H44" s="365">
        <f t="shared" si="0"/>
        <v>0</v>
      </c>
    </row>
    <row r="45" spans="2:8" ht="12.75">
      <c r="B45" s="270" t="s">
        <v>59</v>
      </c>
      <c r="C45" s="1028" t="s">
        <v>659</v>
      </c>
      <c r="D45" s="214"/>
      <c r="E45" s="214"/>
      <c r="F45" s="299"/>
      <c r="G45" s="214"/>
      <c r="H45" s="996">
        <f t="shared" si="0"/>
        <v>0</v>
      </c>
    </row>
    <row r="46" spans="2:8" ht="12.75">
      <c r="B46" s="281" t="s">
        <v>661</v>
      </c>
      <c r="C46" s="1029" t="s">
        <v>660</v>
      </c>
      <c r="D46" s="302"/>
      <c r="E46" s="302"/>
      <c r="F46" s="302"/>
      <c r="G46" s="302"/>
      <c r="H46" s="365">
        <f t="shared" si="0"/>
        <v>0</v>
      </c>
    </row>
    <row r="47" spans="2:8" ht="12.75">
      <c r="B47" s="259" t="s">
        <v>88</v>
      </c>
      <c r="C47" s="285" t="s">
        <v>31</v>
      </c>
      <c r="D47" s="262"/>
      <c r="E47" s="426"/>
      <c r="F47" s="426"/>
      <c r="G47" s="426"/>
      <c r="H47" s="363">
        <f t="shared" si="0"/>
        <v>0</v>
      </c>
    </row>
    <row r="48" spans="2:8" ht="12.75">
      <c r="B48" s="264" t="s">
        <v>53</v>
      </c>
      <c r="C48" s="266" t="s">
        <v>81</v>
      </c>
      <c r="D48" s="299"/>
      <c r="E48" s="429"/>
      <c r="F48" s="431"/>
      <c r="G48" s="431"/>
      <c r="H48" s="364">
        <f t="shared" si="0"/>
        <v>0</v>
      </c>
    </row>
    <row r="49" spans="2:8" ht="12.75" customHeight="1">
      <c r="B49" s="270" t="s">
        <v>54</v>
      </c>
      <c r="C49" s="272" t="s">
        <v>82</v>
      </c>
      <c r="D49" s="299"/>
      <c r="E49" s="429"/>
      <c r="F49" s="429"/>
      <c r="G49" s="429"/>
      <c r="H49" s="364">
        <f t="shared" si="0"/>
        <v>0</v>
      </c>
    </row>
    <row r="50" spans="2:8" ht="12.75">
      <c r="B50" s="270" t="s">
        <v>52</v>
      </c>
      <c r="C50" s="272" t="s">
        <v>83</v>
      </c>
      <c r="D50" s="299"/>
      <c r="E50" s="429"/>
      <c r="F50" s="429"/>
      <c r="G50" s="429"/>
      <c r="H50" s="364">
        <f t="shared" si="0"/>
        <v>0</v>
      </c>
    </row>
    <row r="51" spans="2:8" ht="12.75">
      <c r="B51" s="270" t="s">
        <v>55</v>
      </c>
      <c r="C51" s="272" t="s">
        <v>84</v>
      </c>
      <c r="D51" s="299"/>
      <c r="E51" s="429"/>
      <c r="F51" s="429"/>
      <c r="G51" s="429"/>
      <c r="H51" s="364">
        <f t="shared" si="0"/>
        <v>0</v>
      </c>
    </row>
    <row r="52" spans="2:8" ht="12.75">
      <c r="B52" s="270" t="s">
        <v>56</v>
      </c>
      <c r="C52" s="272" t="s">
        <v>85</v>
      </c>
      <c r="D52" s="299"/>
      <c r="E52" s="429"/>
      <c r="F52" s="429"/>
      <c r="G52" s="429"/>
      <c r="H52" s="364">
        <f t="shared" si="0"/>
        <v>0</v>
      </c>
    </row>
    <row r="53" spans="2:8" ht="12.75">
      <c r="B53" s="270" t="s">
        <v>61</v>
      </c>
      <c r="C53" s="272" t="s">
        <v>86</v>
      </c>
      <c r="D53" s="299"/>
      <c r="E53" s="429"/>
      <c r="F53" s="429"/>
      <c r="G53" s="429"/>
      <c r="H53" s="364">
        <f t="shared" si="0"/>
        <v>0</v>
      </c>
    </row>
    <row r="54" spans="2:8" ht="12.75">
      <c r="B54" s="270" t="s">
        <v>62</v>
      </c>
      <c r="C54" s="272" t="s">
        <v>118</v>
      </c>
      <c r="D54" s="299"/>
      <c r="E54" s="429"/>
      <c r="F54" s="429"/>
      <c r="G54" s="429"/>
      <c r="H54" s="364">
        <f aca="true" t="shared" si="1" ref="H54:H87">SUM(E54:G54)</f>
        <v>0</v>
      </c>
    </row>
    <row r="55" spans="2:8" ht="12.75">
      <c r="B55" s="270" t="s">
        <v>63</v>
      </c>
      <c r="C55" s="272" t="s">
        <v>87</v>
      </c>
      <c r="D55" s="403"/>
      <c r="E55" s="448"/>
      <c r="F55" s="428"/>
      <c r="G55" s="428"/>
      <c r="H55" s="364">
        <f t="shared" si="1"/>
        <v>0</v>
      </c>
    </row>
    <row r="56" spans="2:8" ht="12.75">
      <c r="B56" s="270" t="s">
        <v>508</v>
      </c>
      <c r="C56" s="272" t="s">
        <v>306</v>
      </c>
      <c r="D56" s="299"/>
      <c r="E56" s="429"/>
      <c r="F56" s="429"/>
      <c r="G56" s="429"/>
      <c r="H56" s="364">
        <f t="shared" si="1"/>
        <v>0</v>
      </c>
    </row>
    <row r="57" spans="2:8" ht="12.75">
      <c r="B57" s="270" t="s">
        <v>509</v>
      </c>
      <c r="C57" s="272" t="s">
        <v>307</v>
      </c>
      <c r="D57" s="299"/>
      <c r="E57" s="429"/>
      <c r="F57" s="429"/>
      <c r="G57" s="429"/>
      <c r="H57" s="364">
        <f t="shared" si="1"/>
        <v>0</v>
      </c>
    </row>
    <row r="58" spans="2:8" ht="12.75">
      <c r="B58" s="270" t="s">
        <v>510</v>
      </c>
      <c r="C58" s="272" t="s">
        <v>308</v>
      </c>
      <c r="D58" s="299"/>
      <c r="E58" s="429"/>
      <c r="F58" s="429"/>
      <c r="G58" s="429"/>
      <c r="H58" s="364">
        <f t="shared" si="1"/>
        <v>0</v>
      </c>
    </row>
    <row r="59" spans="2:8" ht="12.75">
      <c r="B59" s="270" t="s">
        <v>511</v>
      </c>
      <c r="C59" s="272" t="s">
        <v>309</v>
      </c>
      <c r="D59" s="299"/>
      <c r="E59" s="429"/>
      <c r="F59" s="429"/>
      <c r="G59" s="429"/>
      <c r="H59" s="364">
        <f t="shared" si="1"/>
        <v>0</v>
      </c>
    </row>
    <row r="60" spans="2:8" ht="12.75">
      <c r="B60" s="270" t="s">
        <v>512</v>
      </c>
      <c r="C60" s="272" t="s">
        <v>310</v>
      </c>
      <c r="D60" s="299"/>
      <c r="E60" s="429"/>
      <c r="F60" s="429"/>
      <c r="G60" s="429"/>
      <c r="H60" s="364">
        <f t="shared" si="1"/>
        <v>0</v>
      </c>
    </row>
    <row r="61" spans="2:8" ht="12.75">
      <c r="B61" s="270" t="s">
        <v>513</v>
      </c>
      <c r="C61" s="272" t="s">
        <v>311</v>
      </c>
      <c r="D61" s="299"/>
      <c r="E61" s="429"/>
      <c r="F61" s="429"/>
      <c r="G61" s="429"/>
      <c r="H61" s="364">
        <f t="shared" si="1"/>
        <v>0</v>
      </c>
    </row>
    <row r="62" spans="2:8" ht="12.75">
      <c r="B62" s="270" t="s">
        <v>514</v>
      </c>
      <c r="C62" s="272" t="s">
        <v>312</v>
      </c>
      <c r="D62" s="299"/>
      <c r="E62" s="429"/>
      <c r="F62" s="429"/>
      <c r="G62" s="429"/>
      <c r="H62" s="364">
        <f t="shared" si="1"/>
        <v>0</v>
      </c>
    </row>
    <row r="63" spans="2:8" ht="12.75">
      <c r="B63" s="270" t="s">
        <v>515</v>
      </c>
      <c r="C63" s="272" t="s">
        <v>313</v>
      </c>
      <c r="D63" s="299"/>
      <c r="E63" s="429"/>
      <c r="F63" s="429"/>
      <c r="G63" s="429"/>
      <c r="H63" s="364">
        <f t="shared" si="1"/>
        <v>0</v>
      </c>
    </row>
    <row r="64" spans="2:8" ht="12.75">
      <c r="B64" s="270" t="s">
        <v>516</v>
      </c>
      <c r="C64" s="272" t="s">
        <v>314</v>
      </c>
      <c r="D64" s="299"/>
      <c r="E64" s="429"/>
      <c r="F64" s="429"/>
      <c r="G64" s="429"/>
      <c r="H64" s="364">
        <f t="shared" si="1"/>
        <v>0</v>
      </c>
    </row>
    <row r="65" spans="2:8" ht="12.75">
      <c r="B65" s="270" t="s">
        <v>517</v>
      </c>
      <c r="C65" s="286" t="s">
        <v>315</v>
      </c>
      <c r="D65" s="299"/>
      <c r="E65" s="429"/>
      <c r="F65" s="432"/>
      <c r="G65" s="432"/>
      <c r="H65" s="365">
        <f t="shared" si="1"/>
        <v>0</v>
      </c>
    </row>
    <row r="66" spans="2:8" ht="12.75">
      <c r="B66" s="259" t="s">
        <v>233</v>
      </c>
      <c r="C66" s="285" t="s">
        <v>32</v>
      </c>
      <c r="D66" s="262"/>
      <c r="E66" s="426"/>
      <c r="F66" s="426"/>
      <c r="G66" s="426"/>
      <c r="H66" s="363">
        <f t="shared" si="1"/>
        <v>0</v>
      </c>
    </row>
    <row r="67" spans="2:8" ht="12.75">
      <c r="B67" s="264" t="s">
        <v>140</v>
      </c>
      <c r="C67" s="266" t="s">
        <v>89</v>
      </c>
      <c r="D67" s="301"/>
      <c r="E67" s="429"/>
      <c r="F67" s="431"/>
      <c r="G67" s="431"/>
      <c r="H67" s="364">
        <f t="shared" si="1"/>
        <v>0</v>
      </c>
    </row>
    <row r="68" spans="2:8" ht="12.75">
      <c r="B68" s="270" t="s">
        <v>141</v>
      </c>
      <c r="C68" s="272" t="s">
        <v>34</v>
      </c>
      <c r="D68" s="273"/>
      <c r="E68" s="428"/>
      <c r="F68" s="428"/>
      <c r="G68" s="428"/>
      <c r="H68" s="364">
        <f t="shared" si="1"/>
        <v>0</v>
      </c>
    </row>
    <row r="69" spans="2:8" ht="12.75">
      <c r="B69" s="270" t="s">
        <v>518</v>
      </c>
      <c r="C69" s="272" t="s">
        <v>316</v>
      </c>
      <c r="D69" s="299"/>
      <c r="E69" s="429"/>
      <c r="F69" s="429"/>
      <c r="G69" s="429"/>
      <c r="H69" s="364">
        <f t="shared" si="1"/>
        <v>0</v>
      </c>
    </row>
    <row r="70" spans="2:8" ht="12.75">
      <c r="B70" s="270" t="s">
        <v>519</v>
      </c>
      <c r="C70" s="272" t="s">
        <v>317</v>
      </c>
      <c r="D70" s="299"/>
      <c r="E70" s="429"/>
      <c r="F70" s="429"/>
      <c r="G70" s="429"/>
      <c r="H70" s="364">
        <f t="shared" si="1"/>
        <v>0</v>
      </c>
    </row>
    <row r="71" spans="2:8" ht="12.75">
      <c r="B71" s="270" t="s">
        <v>394</v>
      </c>
      <c r="C71" s="272" t="s">
        <v>33</v>
      </c>
      <c r="D71" s="299"/>
      <c r="E71" s="429"/>
      <c r="F71" s="429"/>
      <c r="G71" s="429"/>
      <c r="H71" s="364">
        <f t="shared" si="1"/>
        <v>0</v>
      </c>
    </row>
    <row r="72" spans="2:8" ht="12.75">
      <c r="B72" s="270" t="s">
        <v>395</v>
      </c>
      <c r="C72" s="272" t="s">
        <v>35</v>
      </c>
      <c r="D72" s="299"/>
      <c r="E72" s="429"/>
      <c r="F72" s="429"/>
      <c r="G72" s="429"/>
      <c r="H72" s="364">
        <f t="shared" si="1"/>
        <v>0</v>
      </c>
    </row>
    <row r="73" spans="2:8" ht="12.75">
      <c r="B73" s="270" t="s">
        <v>396</v>
      </c>
      <c r="C73" s="272" t="s">
        <v>318</v>
      </c>
      <c r="D73" s="299"/>
      <c r="E73" s="429"/>
      <c r="F73" s="429"/>
      <c r="G73" s="429"/>
      <c r="H73" s="364">
        <f t="shared" si="1"/>
        <v>0</v>
      </c>
    </row>
    <row r="74" spans="2:8" ht="12.75">
      <c r="B74" s="270" t="s">
        <v>397</v>
      </c>
      <c r="C74" s="272" t="s">
        <v>36</v>
      </c>
      <c r="D74" s="299"/>
      <c r="E74" s="429"/>
      <c r="F74" s="429"/>
      <c r="G74" s="429"/>
      <c r="H74" s="364">
        <f t="shared" si="1"/>
        <v>0</v>
      </c>
    </row>
    <row r="75" spans="2:8" ht="12.75">
      <c r="B75" s="270" t="s">
        <v>398</v>
      </c>
      <c r="C75" s="272" t="s">
        <v>90</v>
      </c>
      <c r="D75" s="299"/>
      <c r="E75" s="429"/>
      <c r="F75" s="429"/>
      <c r="G75" s="429"/>
      <c r="H75" s="364">
        <f t="shared" si="1"/>
        <v>0</v>
      </c>
    </row>
    <row r="76" spans="2:8" ht="12.75">
      <c r="B76" s="270" t="s">
        <v>399</v>
      </c>
      <c r="C76" s="280" t="s">
        <v>347</v>
      </c>
      <c r="D76" s="299"/>
      <c r="E76" s="429"/>
      <c r="F76" s="429"/>
      <c r="G76" s="429"/>
      <c r="H76" s="364">
        <f t="shared" si="1"/>
        <v>0</v>
      </c>
    </row>
    <row r="77" spans="2:8" ht="12.75">
      <c r="B77" s="270" t="s">
        <v>520</v>
      </c>
      <c r="C77" s="272" t="s">
        <v>91</v>
      </c>
      <c r="D77" s="273"/>
      <c r="E77" s="448"/>
      <c r="F77" s="428"/>
      <c r="G77" s="428"/>
      <c r="H77" s="364">
        <f t="shared" si="1"/>
        <v>0</v>
      </c>
    </row>
    <row r="78" spans="2:8" ht="12.75">
      <c r="B78" s="270" t="s">
        <v>521</v>
      </c>
      <c r="C78" s="272" t="s">
        <v>319</v>
      </c>
      <c r="D78" s="299"/>
      <c r="E78" s="429"/>
      <c r="F78" s="429"/>
      <c r="G78" s="429"/>
      <c r="H78" s="364">
        <f t="shared" si="1"/>
        <v>0</v>
      </c>
    </row>
    <row r="79" spans="2:8" ht="12.75">
      <c r="B79" s="270" t="s">
        <v>522</v>
      </c>
      <c r="C79" s="272" t="s">
        <v>320</v>
      </c>
      <c r="D79" s="299"/>
      <c r="E79" s="429"/>
      <c r="F79" s="429"/>
      <c r="G79" s="429"/>
      <c r="H79" s="364">
        <f t="shared" si="1"/>
        <v>0</v>
      </c>
    </row>
    <row r="80" spans="2:8" ht="12.75">
      <c r="B80" s="270" t="s">
        <v>523</v>
      </c>
      <c r="C80" s="272" t="s">
        <v>321</v>
      </c>
      <c r="D80" s="299"/>
      <c r="E80" s="429"/>
      <c r="F80" s="429"/>
      <c r="G80" s="429"/>
      <c r="H80" s="364">
        <f t="shared" si="1"/>
        <v>0</v>
      </c>
    </row>
    <row r="81" spans="2:8" ht="12.75">
      <c r="B81" s="270" t="s">
        <v>524</v>
      </c>
      <c r="C81" s="272" t="s">
        <v>32</v>
      </c>
      <c r="D81" s="299"/>
      <c r="E81" s="429"/>
      <c r="F81" s="429"/>
      <c r="G81" s="429"/>
      <c r="H81" s="364">
        <f t="shared" si="1"/>
        <v>0</v>
      </c>
    </row>
    <row r="82" spans="2:8" ht="12.75">
      <c r="B82" s="270" t="s">
        <v>525</v>
      </c>
      <c r="C82" s="272" t="s">
        <v>322</v>
      </c>
      <c r="D82" s="299"/>
      <c r="E82" s="429"/>
      <c r="F82" s="429"/>
      <c r="G82" s="429"/>
      <c r="H82" s="364">
        <f t="shared" si="1"/>
        <v>0</v>
      </c>
    </row>
    <row r="83" spans="2:8" ht="12.75">
      <c r="B83" s="270" t="s">
        <v>526</v>
      </c>
      <c r="C83" s="272" t="s">
        <v>95</v>
      </c>
      <c r="D83" s="299"/>
      <c r="E83" s="429"/>
      <c r="F83" s="429"/>
      <c r="G83" s="429"/>
      <c r="H83" s="364">
        <f t="shared" si="1"/>
        <v>0</v>
      </c>
    </row>
    <row r="84" spans="2:8" ht="12.75">
      <c r="B84" s="270" t="s">
        <v>527</v>
      </c>
      <c r="C84" s="272" t="s">
        <v>530</v>
      </c>
      <c r="D84" s="300"/>
      <c r="E84" s="429"/>
      <c r="F84" s="430"/>
      <c r="G84" s="430"/>
      <c r="H84" s="996">
        <f t="shared" si="1"/>
        <v>0</v>
      </c>
    </row>
    <row r="85" spans="2:8" ht="12.75">
      <c r="B85" s="270" t="s">
        <v>529</v>
      </c>
      <c r="C85" s="276" t="s">
        <v>615</v>
      </c>
      <c r="D85" s="300"/>
      <c r="E85" s="429"/>
      <c r="F85" s="430"/>
      <c r="G85" s="430"/>
      <c r="H85" s="996">
        <f t="shared" si="1"/>
        <v>0</v>
      </c>
    </row>
    <row r="86" spans="2:8" ht="12.75">
      <c r="B86" s="270" t="s">
        <v>616</v>
      </c>
      <c r="C86" s="276" t="s">
        <v>323</v>
      </c>
      <c r="D86" s="300"/>
      <c r="E86" s="429"/>
      <c r="F86" s="430"/>
      <c r="G86" s="430"/>
      <c r="H86" s="365">
        <f t="shared" si="1"/>
        <v>0</v>
      </c>
    </row>
    <row r="87" spans="2:8" ht="12.75">
      <c r="B87" s="259" t="s">
        <v>280</v>
      </c>
      <c r="C87" s="285" t="s">
        <v>37</v>
      </c>
      <c r="D87" s="262"/>
      <c r="E87" s="426"/>
      <c r="F87" s="426"/>
      <c r="G87" s="426"/>
      <c r="H87" s="363">
        <f t="shared" si="1"/>
        <v>0</v>
      </c>
    </row>
    <row r="88" spans="2:8" ht="12.75">
      <c r="B88" s="264" t="s">
        <v>528</v>
      </c>
      <c r="C88" s="266" t="s">
        <v>38</v>
      </c>
      <c r="D88" s="267"/>
      <c r="E88" s="427"/>
      <c r="F88" s="427"/>
      <c r="G88" s="427"/>
      <c r="H88" s="364">
        <f aca="true" t="shared" si="2" ref="H88:H117">SUM(E88:G88)</f>
        <v>0</v>
      </c>
    </row>
    <row r="89" spans="2:8" ht="12.75">
      <c r="B89" s="264" t="s">
        <v>531</v>
      </c>
      <c r="C89" s="266" t="s">
        <v>324</v>
      </c>
      <c r="D89" s="299"/>
      <c r="E89" s="431"/>
      <c r="F89" s="431"/>
      <c r="G89" s="431"/>
      <c r="H89" s="364">
        <f t="shared" si="2"/>
        <v>0</v>
      </c>
    </row>
    <row r="90" spans="2:8" ht="12.75">
      <c r="B90" s="264" t="s">
        <v>532</v>
      </c>
      <c r="C90" s="266" t="s">
        <v>325</v>
      </c>
      <c r="D90" s="299"/>
      <c r="E90" s="431"/>
      <c r="F90" s="431"/>
      <c r="G90" s="431"/>
      <c r="H90" s="364">
        <f t="shared" si="2"/>
        <v>0</v>
      </c>
    </row>
    <row r="91" spans="2:8" ht="12.75">
      <c r="B91" s="264" t="s">
        <v>533</v>
      </c>
      <c r="C91" s="266" t="s">
        <v>326</v>
      </c>
      <c r="D91" s="299"/>
      <c r="E91" s="431"/>
      <c r="F91" s="431"/>
      <c r="G91" s="431"/>
      <c r="H91" s="364">
        <f t="shared" si="2"/>
        <v>0</v>
      </c>
    </row>
    <row r="92" spans="2:8" ht="12.75">
      <c r="B92" s="264" t="s">
        <v>534</v>
      </c>
      <c r="C92" s="266" t="s">
        <v>618</v>
      </c>
      <c r="D92" s="299"/>
      <c r="E92" s="431"/>
      <c r="F92" s="431"/>
      <c r="G92" s="431"/>
      <c r="H92" s="364">
        <f t="shared" si="2"/>
        <v>0</v>
      </c>
    </row>
    <row r="93" spans="2:8" ht="12.75">
      <c r="B93" s="264" t="s">
        <v>617</v>
      </c>
      <c r="C93" s="266" t="s">
        <v>327</v>
      </c>
      <c r="D93" s="299"/>
      <c r="E93" s="431"/>
      <c r="F93" s="431"/>
      <c r="G93" s="431"/>
      <c r="H93" s="364">
        <f t="shared" si="2"/>
        <v>0</v>
      </c>
    </row>
    <row r="94" spans="2:8" ht="12.75">
      <c r="B94" s="270" t="s">
        <v>535</v>
      </c>
      <c r="C94" s="272" t="s">
        <v>39</v>
      </c>
      <c r="D94" s="299"/>
      <c r="E94" s="431"/>
      <c r="F94" s="429"/>
      <c r="G94" s="429"/>
      <c r="H94" s="364">
        <f t="shared" si="2"/>
        <v>0</v>
      </c>
    </row>
    <row r="95" spans="2:8" ht="12.75">
      <c r="B95" s="270" t="s">
        <v>536</v>
      </c>
      <c r="C95" s="272" t="s">
        <v>40</v>
      </c>
      <c r="D95" s="273"/>
      <c r="E95" s="428"/>
      <c r="F95" s="428"/>
      <c r="G95" s="428"/>
      <c r="H95" s="364">
        <f t="shared" si="2"/>
        <v>0</v>
      </c>
    </row>
    <row r="96" spans="2:8" ht="12.75">
      <c r="B96" s="270" t="s">
        <v>537</v>
      </c>
      <c r="C96" s="272" t="s">
        <v>328</v>
      </c>
      <c r="D96" s="299"/>
      <c r="E96" s="431"/>
      <c r="F96" s="429"/>
      <c r="G96" s="429"/>
      <c r="H96" s="364">
        <f t="shared" si="2"/>
        <v>0</v>
      </c>
    </row>
    <row r="97" spans="2:8" ht="12.75">
      <c r="B97" s="270" t="s">
        <v>538</v>
      </c>
      <c r="C97" s="272" t="s">
        <v>329</v>
      </c>
      <c r="D97" s="299"/>
      <c r="E97" s="431"/>
      <c r="F97" s="429"/>
      <c r="G97" s="429"/>
      <c r="H97" s="364">
        <f t="shared" si="2"/>
        <v>0</v>
      </c>
    </row>
    <row r="98" spans="2:8" ht="12.75">
      <c r="B98" s="270" t="s">
        <v>539</v>
      </c>
      <c r="C98" s="272" t="s">
        <v>330</v>
      </c>
      <c r="D98" s="299"/>
      <c r="E98" s="431"/>
      <c r="F98" s="429"/>
      <c r="G98" s="429"/>
      <c r="H98" s="364">
        <f t="shared" si="2"/>
        <v>0</v>
      </c>
    </row>
    <row r="99" spans="2:8" ht="12.75">
      <c r="B99" s="270" t="s">
        <v>540</v>
      </c>
      <c r="C99" s="272" t="s">
        <v>331</v>
      </c>
      <c r="D99" s="299"/>
      <c r="E99" s="431"/>
      <c r="F99" s="429"/>
      <c r="G99" s="429"/>
      <c r="H99" s="364">
        <f t="shared" si="2"/>
        <v>0</v>
      </c>
    </row>
    <row r="100" spans="2:8" ht="12.75">
      <c r="B100" s="270" t="s">
        <v>541</v>
      </c>
      <c r="C100" s="272" t="s">
        <v>41</v>
      </c>
      <c r="D100" s="299"/>
      <c r="E100" s="431"/>
      <c r="F100" s="429"/>
      <c r="G100" s="429"/>
      <c r="H100" s="364">
        <f t="shared" si="2"/>
        <v>0</v>
      </c>
    </row>
    <row r="101" spans="2:8" ht="12.75">
      <c r="B101" s="270" t="s">
        <v>542</v>
      </c>
      <c r="C101" s="272" t="s">
        <v>92</v>
      </c>
      <c r="D101" s="299"/>
      <c r="E101" s="431"/>
      <c r="F101" s="429"/>
      <c r="G101" s="429"/>
      <c r="H101" s="364">
        <f t="shared" si="2"/>
        <v>0</v>
      </c>
    </row>
    <row r="102" spans="2:8" ht="12.75">
      <c r="B102" s="270" t="s">
        <v>543</v>
      </c>
      <c r="C102" s="272" t="s">
        <v>93</v>
      </c>
      <c r="D102" s="273"/>
      <c r="E102" s="428"/>
      <c r="F102" s="428"/>
      <c r="G102" s="428"/>
      <c r="H102" s="364">
        <f t="shared" si="2"/>
        <v>0</v>
      </c>
    </row>
    <row r="103" spans="2:8" ht="12.75">
      <c r="B103" s="270" t="s">
        <v>544</v>
      </c>
      <c r="C103" s="279" t="s">
        <v>119</v>
      </c>
      <c r="D103" s="299"/>
      <c r="E103" s="431"/>
      <c r="F103" s="429"/>
      <c r="G103" s="429"/>
      <c r="H103" s="364">
        <f t="shared" si="2"/>
        <v>0</v>
      </c>
    </row>
    <row r="104" spans="2:8" ht="12.75">
      <c r="B104" s="270" t="s">
        <v>545</v>
      </c>
      <c r="C104" s="279" t="s">
        <v>332</v>
      </c>
      <c r="D104" s="299"/>
      <c r="E104" s="431"/>
      <c r="F104" s="429"/>
      <c r="G104" s="429"/>
      <c r="H104" s="364">
        <f t="shared" si="2"/>
        <v>0</v>
      </c>
    </row>
    <row r="105" spans="2:8" ht="12.75">
      <c r="B105" s="270" t="s">
        <v>546</v>
      </c>
      <c r="C105" s="279" t="s">
        <v>333</v>
      </c>
      <c r="D105" s="299"/>
      <c r="E105" s="431"/>
      <c r="F105" s="429"/>
      <c r="G105" s="429"/>
      <c r="H105" s="364">
        <f t="shared" si="2"/>
        <v>0</v>
      </c>
    </row>
    <row r="106" spans="2:8" ht="12.75">
      <c r="B106" s="270" t="s">
        <v>547</v>
      </c>
      <c r="C106" s="279" t="s">
        <v>334</v>
      </c>
      <c r="D106" s="299"/>
      <c r="E106" s="431"/>
      <c r="F106" s="429"/>
      <c r="G106" s="429"/>
      <c r="H106" s="364">
        <f t="shared" si="2"/>
        <v>0</v>
      </c>
    </row>
    <row r="107" spans="2:8" ht="12.75">
      <c r="B107" s="270" t="s">
        <v>548</v>
      </c>
      <c r="C107" s="279" t="s">
        <v>335</v>
      </c>
      <c r="D107" s="299"/>
      <c r="E107" s="431"/>
      <c r="F107" s="429"/>
      <c r="G107" s="429"/>
      <c r="H107" s="364">
        <f t="shared" si="2"/>
        <v>0</v>
      </c>
    </row>
    <row r="108" spans="2:8" ht="12.75">
      <c r="B108" s="270" t="s">
        <v>549</v>
      </c>
      <c r="C108" s="279" t="s">
        <v>336</v>
      </c>
      <c r="D108" s="299"/>
      <c r="E108" s="431"/>
      <c r="F108" s="429"/>
      <c r="G108" s="429"/>
      <c r="H108" s="364">
        <f t="shared" si="2"/>
        <v>0</v>
      </c>
    </row>
    <row r="109" spans="2:8" ht="12.75">
      <c r="B109" s="270" t="s">
        <v>550</v>
      </c>
      <c r="C109" s="254" t="s">
        <v>120</v>
      </c>
      <c r="D109" s="299"/>
      <c r="E109" s="431"/>
      <c r="F109" s="429"/>
      <c r="G109" s="429"/>
      <c r="H109" s="364">
        <f t="shared" si="2"/>
        <v>0</v>
      </c>
    </row>
    <row r="110" spans="2:8" ht="12.75">
      <c r="B110" s="270" t="s">
        <v>551</v>
      </c>
      <c r="C110" s="272" t="s">
        <v>94</v>
      </c>
      <c r="D110" s="299"/>
      <c r="E110" s="431"/>
      <c r="F110" s="429"/>
      <c r="G110" s="429"/>
      <c r="H110" s="364">
        <f t="shared" si="2"/>
        <v>0</v>
      </c>
    </row>
    <row r="111" spans="2:8" ht="12.75">
      <c r="B111" s="270" t="s">
        <v>552</v>
      </c>
      <c r="C111" s="272" t="s">
        <v>42</v>
      </c>
      <c r="D111" s="273"/>
      <c r="E111" s="428"/>
      <c r="F111" s="428"/>
      <c r="G111" s="428"/>
      <c r="H111" s="364">
        <f t="shared" si="2"/>
        <v>0</v>
      </c>
    </row>
    <row r="112" spans="2:8" ht="12.75">
      <c r="B112" s="270" t="s">
        <v>553</v>
      </c>
      <c r="C112" s="272" t="s">
        <v>337</v>
      </c>
      <c r="D112" s="299"/>
      <c r="E112" s="431"/>
      <c r="F112" s="429"/>
      <c r="G112" s="429"/>
      <c r="H112" s="364">
        <f t="shared" si="2"/>
        <v>0</v>
      </c>
    </row>
    <row r="113" spans="2:8" ht="12.75">
      <c r="B113" s="270" t="s">
        <v>554</v>
      </c>
      <c r="C113" s="272" t="s">
        <v>338</v>
      </c>
      <c r="D113" s="299"/>
      <c r="E113" s="431"/>
      <c r="F113" s="429"/>
      <c r="G113" s="429"/>
      <c r="H113" s="364">
        <f t="shared" si="2"/>
        <v>0</v>
      </c>
    </row>
    <row r="114" spans="2:8" ht="12.75">
      <c r="B114" s="270" t="s">
        <v>555</v>
      </c>
      <c r="C114" s="272" t="s">
        <v>121</v>
      </c>
      <c r="D114" s="299"/>
      <c r="E114" s="431"/>
      <c r="F114" s="429"/>
      <c r="G114" s="429"/>
      <c r="H114" s="364">
        <f t="shared" si="2"/>
        <v>0</v>
      </c>
    </row>
    <row r="115" spans="2:8" ht="12.75">
      <c r="B115" s="270" t="s">
        <v>556</v>
      </c>
      <c r="C115" s="594" t="s">
        <v>479</v>
      </c>
      <c r="D115" s="592"/>
      <c r="E115" s="603"/>
      <c r="F115" s="604"/>
      <c r="G115" s="604"/>
      <c r="H115" s="365"/>
    </row>
    <row r="116" spans="2:8" ht="12.75">
      <c r="B116" s="270" t="s">
        <v>557</v>
      </c>
      <c r="C116" s="290" t="s">
        <v>42</v>
      </c>
      <c r="D116" s="299"/>
      <c r="E116" s="431"/>
      <c r="F116" s="429"/>
      <c r="G116" s="429"/>
      <c r="H116" s="365">
        <f t="shared" si="2"/>
        <v>0</v>
      </c>
    </row>
    <row r="117" spans="2:8" ht="25.5">
      <c r="B117" s="366" t="s">
        <v>281</v>
      </c>
      <c r="C117" s="261" t="s">
        <v>349</v>
      </c>
      <c r="D117" s="367"/>
      <c r="E117" s="433"/>
      <c r="F117" s="433"/>
      <c r="G117" s="433"/>
      <c r="H117" s="363">
        <f t="shared" si="2"/>
        <v>0</v>
      </c>
    </row>
    <row r="118" spans="2:8" ht="12.75">
      <c r="B118" s="370" t="s">
        <v>20</v>
      </c>
      <c r="C118" s="371" t="s">
        <v>195</v>
      </c>
      <c r="D118" s="372"/>
      <c r="E118" s="372"/>
      <c r="F118" s="372"/>
      <c r="G118" s="372"/>
      <c r="H118" s="373"/>
    </row>
    <row r="119" spans="2:8" ht="12.75">
      <c r="B119" s="288">
        <v>1</v>
      </c>
      <c r="C119" s="374" t="s">
        <v>15</v>
      </c>
      <c r="D119" s="299"/>
      <c r="E119" s="429"/>
      <c r="F119" s="22"/>
      <c r="G119" s="22"/>
      <c r="H119" s="375">
        <f aca="true" t="shared" si="3" ref="H119:H124">SUM(E119:G119)</f>
        <v>0</v>
      </c>
    </row>
    <row r="120" spans="2:8" ht="12.75">
      <c r="B120" s="288">
        <v>2</v>
      </c>
      <c r="C120" s="374" t="s">
        <v>17</v>
      </c>
      <c r="D120" s="299"/>
      <c r="E120" s="429"/>
      <c r="F120" s="22"/>
      <c r="G120" s="22"/>
      <c r="H120" s="375">
        <f t="shared" si="3"/>
        <v>0</v>
      </c>
    </row>
    <row r="121" spans="2:8" ht="12.75">
      <c r="B121" s="288">
        <v>3</v>
      </c>
      <c r="C121" s="374" t="s">
        <v>7</v>
      </c>
      <c r="D121" s="299"/>
      <c r="E121" s="429"/>
      <c r="F121" s="22"/>
      <c r="G121" s="22"/>
      <c r="H121" s="375">
        <f t="shared" si="3"/>
        <v>0</v>
      </c>
    </row>
    <row r="122" spans="2:8" ht="12.75">
      <c r="B122" s="288">
        <v>4</v>
      </c>
      <c r="C122" s="13" t="s">
        <v>350</v>
      </c>
      <c r="D122" s="299"/>
      <c r="E122" s="429"/>
      <c r="F122" s="22"/>
      <c r="G122" s="22"/>
      <c r="H122" s="375">
        <f t="shared" si="3"/>
        <v>0</v>
      </c>
    </row>
    <row r="123" spans="2:8" ht="12.75">
      <c r="B123" s="288">
        <v>5</v>
      </c>
      <c r="C123" s="374" t="s">
        <v>71</v>
      </c>
      <c r="D123" s="299"/>
      <c r="E123" s="429"/>
      <c r="F123" s="22"/>
      <c r="G123" s="22"/>
      <c r="H123" s="375">
        <f t="shared" si="3"/>
        <v>0</v>
      </c>
    </row>
    <row r="124" spans="2:8" ht="12.75">
      <c r="B124" s="288">
        <v>6</v>
      </c>
      <c r="C124" s="374" t="s">
        <v>351</v>
      </c>
      <c r="D124" s="299"/>
      <c r="E124" s="429"/>
      <c r="F124" s="22"/>
      <c r="G124" s="22"/>
      <c r="H124" s="375">
        <f t="shared" si="3"/>
        <v>0</v>
      </c>
    </row>
    <row r="125" spans="2:8" ht="12.75">
      <c r="B125" s="368" t="s">
        <v>5</v>
      </c>
      <c r="C125" s="237"/>
      <c r="D125" s="23"/>
      <c r="E125" s="23"/>
      <c r="F125" s="23"/>
      <c r="G125" s="23"/>
      <c r="H125" s="425"/>
    </row>
    <row r="126" spans="2:8" ht="12.75">
      <c r="B126" s="368" t="s">
        <v>69</v>
      </c>
      <c r="C126" s="376"/>
      <c r="D126" s="377"/>
      <c r="E126" s="377"/>
      <c r="F126" s="377"/>
      <c r="G126" s="377"/>
      <c r="H126" s="378">
        <f>SUM(E126:G126)</f>
        <v>0</v>
      </c>
    </row>
    <row r="127" spans="2:8" ht="12.75">
      <c r="B127" s="379" t="s">
        <v>21</v>
      </c>
      <c r="C127" s="380" t="s">
        <v>58</v>
      </c>
      <c r="D127" s="197"/>
      <c r="E127" s="197"/>
      <c r="F127" s="197"/>
      <c r="G127" s="197"/>
      <c r="H127" s="363"/>
    </row>
    <row r="128" spans="2:8" ht="12.75">
      <c r="B128" s="381">
        <v>1</v>
      </c>
      <c r="C128" s="382" t="s">
        <v>6</v>
      </c>
      <c r="D128" s="299"/>
      <c r="E128" s="429"/>
      <c r="F128" s="21"/>
      <c r="G128" s="21"/>
      <c r="H128" s="364">
        <f aca="true" t="shared" si="4" ref="H128:H135">SUM(E128:G128)</f>
        <v>0</v>
      </c>
    </row>
    <row r="129" spans="2:8" ht="12.75">
      <c r="B129" s="383">
        <v>2</v>
      </c>
      <c r="C129" s="374" t="s">
        <v>15</v>
      </c>
      <c r="D129" s="299"/>
      <c r="E129" s="429"/>
      <c r="F129" s="22"/>
      <c r="G129" s="22"/>
      <c r="H129" s="364">
        <f t="shared" si="4"/>
        <v>0</v>
      </c>
    </row>
    <row r="130" spans="2:8" ht="12.75">
      <c r="B130" s="383">
        <v>3</v>
      </c>
      <c r="C130" s="374" t="s">
        <v>17</v>
      </c>
      <c r="D130" s="299"/>
      <c r="E130" s="429"/>
      <c r="F130" s="22"/>
      <c r="G130" s="22"/>
      <c r="H130" s="364">
        <f t="shared" si="4"/>
        <v>0</v>
      </c>
    </row>
    <row r="131" spans="2:8" ht="12.75">
      <c r="B131" s="383">
        <v>4</v>
      </c>
      <c r="C131" s="374" t="s">
        <v>7</v>
      </c>
      <c r="D131" s="299"/>
      <c r="E131" s="429"/>
      <c r="F131" s="22"/>
      <c r="G131" s="22"/>
      <c r="H131" s="364">
        <f t="shared" si="4"/>
        <v>0</v>
      </c>
    </row>
    <row r="132" spans="2:8" ht="12.75">
      <c r="B132" s="383">
        <v>5</v>
      </c>
      <c r="C132" s="13" t="s">
        <v>350</v>
      </c>
      <c r="D132" s="299"/>
      <c r="E132" s="429"/>
      <c r="F132" s="22"/>
      <c r="G132" s="22"/>
      <c r="H132" s="364">
        <f t="shared" si="4"/>
        <v>0</v>
      </c>
    </row>
    <row r="133" spans="2:8" ht="12.75">
      <c r="B133" s="383">
        <v>6</v>
      </c>
      <c r="C133" s="374" t="s">
        <v>71</v>
      </c>
      <c r="D133" s="299"/>
      <c r="E133" s="429"/>
      <c r="F133" s="22"/>
      <c r="G133" s="22"/>
      <c r="H133" s="364">
        <f t="shared" si="4"/>
        <v>0</v>
      </c>
    </row>
    <row r="134" spans="2:8" ht="12.75">
      <c r="B134" s="383">
        <v>7</v>
      </c>
      <c r="C134" s="374" t="s">
        <v>351</v>
      </c>
      <c r="D134" s="299"/>
      <c r="E134" s="429"/>
      <c r="F134" s="22"/>
      <c r="G134" s="22"/>
      <c r="H134" s="364">
        <f t="shared" si="4"/>
        <v>0</v>
      </c>
    </row>
    <row r="135" spans="2:8" ht="12.75">
      <c r="B135" s="384">
        <v>8</v>
      </c>
      <c r="C135" s="237"/>
      <c r="D135" s="23"/>
      <c r="E135" s="23"/>
      <c r="F135" s="23"/>
      <c r="G135" s="23"/>
      <c r="H135" s="365">
        <f t="shared" si="4"/>
        <v>0</v>
      </c>
    </row>
    <row r="136" spans="2:8" ht="12.75">
      <c r="B136" s="379" t="s">
        <v>165</v>
      </c>
      <c r="C136" s="380" t="s">
        <v>60</v>
      </c>
      <c r="D136" s="197"/>
      <c r="E136" s="197"/>
      <c r="F136" s="197"/>
      <c r="G136" s="197"/>
      <c r="H136" s="363"/>
    </row>
    <row r="137" spans="2:8" ht="12.75">
      <c r="B137" s="381">
        <v>1</v>
      </c>
      <c r="C137" s="235"/>
      <c r="D137" s="21"/>
      <c r="E137" s="21"/>
      <c r="F137" s="21"/>
      <c r="G137" s="21"/>
      <c r="H137" s="364">
        <f aca="true" t="shared" si="5" ref="H137:H144">SUM(E137:G137)</f>
        <v>0</v>
      </c>
    </row>
    <row r="138" spans="2:8" ht="12.75">
      <c r="B138" s="383">
        <v>2</v>
      </c>
      <c r="C138" s="236"/>
      <c r="D138" s="22"/>
      <c r="E138" s="22"/>
      <c r="F138" s="22"/>
      <c r="G138" s="22"/>
      <c r="H138" s="364">
        <f t="shared" si="5"/>
        <v>0</v>
      </c>
    </row>
    <row r="139" spans="2:8" ht="12.75">
      <c r="B139" s="383">
        <v>3</v>
      </c>
      <c r="C139" s="236"/>
      <c r="D139" s="22"/>
      <c r="E139" s="22"/>
      <c r="F139" s="22"/>
      <c r="G139" s="22"/>
      <c r="H139" s="364">
        <f t="shared" si="5"/>
        <v>0</v>
      </c>
    </row>
    <row r="140" spans="2:8" ht="12.75">
      <c r="B140" s="383">
        <v>4</v>
      </c>
      <c r="C140" s="236"/>
      <c r="D140" s="22"/>
      <c r="E140" s="22"/>
      <c r="F140" s="22"/>
      <c r="G140" s="22"/>
      <c r="H140" s="364">
        <f t="shared" si="5"/>
        <v>0</v>
      </c>
    </row>
    <row r="141" spans="2:8" ht="12.75">
      <c r="B141" s="383">
        <v>5</v>
      </c>
      <c r="C141" s="236"/>
      <c r="D141" s="22"/>
      <c r="E141" s="22"/>
      <c r="F141" s="22"/>
      <c r="G141" s="22"/>
      <c r="H141" s="364">
        <f t="shared" si="5"/>
        <v>0</v>
      </c>
    </row>
    <row r="142" spans="2:8" ht="12.75">
      <c r="B142" s="383">
        <v>6</v>
      </c>
      <c r="C142" s="236"/>
      <c r="D142" s="22"/>
      <c r="E142" s="22"/>
      <c r="F142" s="22"/>
      <c r="G142" s="22"/>
      <c r="H142" s="364">
        <f t="shared" si="5"/>
        <v>0</v>
      </c>
    </row>
    <row r="143" spans="2:8" ht="12.75">
      <c r="B143" s="383">
        <v>7</v>
      </c>
      <c r="C143" s="236"/>
      <c r="D143" s="22"/>
      <c r="E143" s="22"/>
      <c r="F143" s="22"/>
      <c r="G143" s="22"/>
      <c r="H143" s="364">
        <f t="shared" si="5"/>
        <v>0</v>
      </c>
    </row>
    <row r="144" spans="2:8" ht="13.5" thickBot="1">
      <c r="B144" s="385">
        <v>8</v>
      </c>
      <c r="C144" s="238"/>
      <c r="D144" s="24"/>
      <c r="E144" s="24"/>
      <c r="F144" s="24"/>
      <c r="G144" s="24"/>
      <c r="H144" s="386">
        <f t="shared" si="5"/>
        <v>0</v>
      </c>
    </row>
    <row r="145" ht="13.5" thickTop="1">
      <c r="B145" s="354" t="s">
        <v>572</v>
      </c>
    </row>
    <row r="147" ht="13.5" thickBot="1">
      <c r="H147" s="388" t="s">
        <v>173</v>
      </c>
    </row>
    <row r="148" spans="2:8" ht="64.5" thickTop="1">
      <c r="B148" s="358" t="s">
        <v>14</v>
      </c>
      <c r="C148" s="351" t="s">
        <v>76</v>
      </c>
      <c r="D148" s="105" t="s">
        <v>144</v>
      </c>
      <c r="E148" s="351" t="s">
        <v>476</v>
      </c>
      <c r="F148" s="359" t="s">
        <v>400</v>
      </c>
      <c r="G148" s="597" t="s">
        <v>413</v>
      </c>
      <c r="H148" s="106" t="s">
        <v>64</v>
      </c>
    </row>
    <row r="149" spans="2:8" ht="12.75">
      <c r="B149" s="360" t="s">
        <v>19</v>
      </c>
      <c r="C149" s="361" t="s">
        <v>348</v>
      </c>
      <c r="D149" s="195"/>
      <c r="E149" s="195"/>
      <c r="F149" s="195"/>
      <c r="G149" s="197"/>
      <c r="H149" s="196"/>
    </row>
    <row r="150" spans="2:8" ht="12.75">
      <c r="B150" s="589" t="s">
        <v>77</v>
      </c>
      <c r="C150" s="591" t="s">
        <v>478</v>
      </c>
      <c r="D150" s="195"/>
      <c r="E150" s="195"/>
      <c r="F150" s="195"/>
      <c r="G150" s="195"/>
      <c r="H150" s="196"/>
    </row>
    <row r="151" spans="2:8" ht="12.75">
      <c r="B151" s="259" t="s">
        <v>80</v>
      </c>
      <c r="C151" s="590" t="s">
        <v>29</v>
      </c>
      <c r="D151" s="262"/>
      <c r="E151" s="197"/>
      <c r="F151" s="197"/>
      <c r="G151" s="197"/>
      <c r="H151" s="389"/>
    </row>
    <row r="152" spans="2:8" ht="12.75">
      <c r="B152" s="264" t="s">
        <v>49</v>
      </c>
      <c r="C152" s="266" t="s">
        <v>78</v>
      </c>
      <c r="D152" s="267"/>
      <c r="E152" s="390"/>
      <c r="F152" s="390"/>
      <c r="G152" s="390"/>
      <c r="H152" s="391"/>
    </row>
    <row r="153" spans="2:8" ht="12.75">
      <c r="B153" s="264" t="s">
        <v>482</v>
      </c>
      <c r="C153" s="266" t="s">
        <v>285</v>
      </c>
      <c r="D153" s="267"/>
      <c r="E153" s="390"/>
      <c r="F153" s="390"/>
      <c r="G153" s="390"/>
      <c r="H153" s="391"/>
    </row>
    <row r="154" spans="2:8" ht="12.75">
      <c r="B154" s="270" t="s">
        <v>483</v>
      </c>
      <c r="C154" s="272" t="s">
        <v>286</v>
      </c>
      <c r="D154" s="273"/>
      <c r="E154" s="390"/>
      <c r="F154" s="390"/>
      <c r="G154" s="390"/>
      <c r="H154" s="391"/>
    </row>
    <row r="155" spans="2:8" ht="12.75">
      <c r="B155" s="270" t="s">
        <v>484</v>
      </c>
      <c r="C155" s="272" t="s">
        <v>287</v>
      </c>
      <c r="D155" s="299"/>
      <c r="E155" s="390">
        <f aca="true" t="shared" si="6" ref="E155:G173">+$D155*E17</f>
        <v>0</v>
      </c>
      <c r="F155" s="390">
        <f t="shared" si="6"/>
        <v>0</v>
      </c>
      <c r="G155" s="390">
        <f t="shared" si="6"/>
        <v>0</v>
      </c>
      <c r="H155" s="391">
        <f aca="true" t="shared" si="7" ref="H155:H191">SUM(E155:G155)</f>
        <v>0</v>
      </c>
    </row>
    <row r="156" spans="2:8" ht="12.75">
      <c r="B156" s="270" t="s">
        <v>485</v>
      </c>
      <c r="C156" s="272" t="s">
        <v>288</v>
      </c>
      <c r="D156" s="299"/>
      <c r="E156" s="390">
        <f t="shared" si="6"/>
        <v>0</v>
      </c>
      <c r="F156" s="390">
        <f t="shared" si="6"/>
        <v>0</v>
      </c>
      <c r="G156" s="390">
        <f t="shared" si="6"/>
        <v>0</v>
      </c>
      <c r="H156" s="391">
        <f t="shared" si="7"/>
        <v>0</v>
      </c>
    </row>
    <row r="157" spans="2:8" ht="12.75">
      <c r="B157" s="270" t="s">
        <v>486</v>
      </c>
      <c r="C157" s="272" t="s">
        <v>289</v>
      </c>
      <c r="D157" s="273"/>
      <c r="E157" s="390">
        <f t="shared" si="6"/>
        <v>0</v>
      </c>
      <c r="F157" s="390">
        <f t="shared" si="6"/>
        <v>0</v>
      </c>
      <c r="G157" s="390">
        <f t="shared" si="6"/>
        <v>0</v>
      </c>
      <c r="H157" s="391">
        <f t="shared" si="7"/>
        <v>0</v>
      </c>
    </row>
    <row r="158" spans="2:8" ht="12.75">
      <c r="B158" s="270" t="s">
        <v>487</v>
      </c>
      <c r="C158" s="272" t="str">
        <f>+C155</f>
        <v>Текуће одржавање</v>
      </c>
      <c r="D158" s="299"/>
      <c r="E158" s="390">
        <f t="shared" si="6"/>
        <v>0</v>
      </c>
      <c r="F158" s="390">
        <f t="shared" si="6"/>
        <v>0</v>
      </c>
      <c r="G158" s="390">
        <f t="shared" si="6"/>
        <v>0</v>
      </c>
      <c r="H158" s="391">
        <f t="shared" si="7"/>
        <v>0</v>
      </c>
    </row>
    <row r="159" spans="2:8" ht="12.75">
      <c r="B159" s="270" t="s">
        <v>488</v>
      </c>
      <c r="C159" s="272" t="str">
        <f>+C156</f>
        <v>Инвестиционо одржавање</v>
      </c>
      <c r="D159" s="299"/>
      <c r="E159" s="390">
        <f t="shared" si="6"/>
        <v>0</v>
      </c>
      <c r="F159" s="390">
        <f t="shared" si="6"/>
        <v>0</v>
      </c>
      <c r="G159" s="390">
        <f t="shared" si="6"/>
        <v>0</v>
      </c>
      <c r="H159" s="391">
        <f t="shared" si="7"/>
        <v>0</v>
      </c>
    </row>
    <row r="160" spans="2:8" ht="12.75">
      <c r="B160" s="270" t="s">
        <v>489</v>
      </c>
      <c r="C160" s="272" t="s">
        <v>290</v>
      </c>
      <c r="D160" s="299"/>
      <c r="E160" s="390">
        <f t="shared" si="6"/>
        <v>0</v>
      </c>
      <c r="F160" s="390">
        <f t="shared" si="6"/>
        <v>0</v>
      </c>
      <c r="G160" s="390">
        <f t="shared" si="6"/>
        <v>0</v>
      </c>
      <c r="H160" s="391">
        <f t="shared" si="7"/>
        <v>0</v>
      </c>
    </row>
    <row r="161" spans="2:8" ht="12.75">
      <c r="B161" s="270" t="s">
        <v>490</v>
      </c>
      <c r="C161" s="272" t="s">
        <v>291</v>
      </c>
      <c r="D161" s="299"/>
      <c r="E161" s="390">
        <f t="shared" si="6"/>
        <v>0</v>
      </c>
      <c r="F161" s="390">
        <f t="shared" si="6"/>
        <v>0</v>
      </c>
      <c r="G161" s="390">
        <f t="shared" si="6"/>
        <v>0</v>
      </c>
      <c r="H161" s="391">
        <f t="shared" si="7"/>
        <v>0</v>
      </c>
    </row>
    <row r="162" spans="2:8" ht="12.75">
      <c r="B162" s="270" t="s">
        <v>491</v>
      </c>
      <c r="C162" s="272" t="s">
        <v>292</v>
      </c>
      <c r="D162" s="273"/>
      <c r="E162" s="390">
        <f t="shared" si="6"/>
        <v>0</v>
      </c>
      <c r="F162" s="390">
        <f t="shared" si="6"/>
        <v>0</v>
      </c>
      <c r="G162" s="390">
        <f t="shared" si="6"/>
        <v>0</v>
      </c>
      <c r="H162" s="391">
        <f t="shared" si="7"/>
        <v>0</v>
      </c>
    </row>
    <row r="163" spans="2:8" ht="12.75">
      <c r="B163" s="270" t="s">
        <v>492</v>
      </c>
      <c r="C163" s="272" t="s">
        <v>293</v>
      </c>
      <c r="D163" s="299"/>
      <c r="E163" s="390">
        <f t="shared" si="6"/>
        <v>0</v>
      </c>
      <c r="F163" s="390">
        <f t="shared" si="6"/>
        <v>0</v>
      </c>
      <c r="G163" s="390">
        <f t="shared" si="6"/>
        <v>0</v>
      </c>
      <c r="H163" s="391">
        <f t="shared" si="7"/>
        <v>0</v>
      </c>
    </row>
    <row r="164" spans="2:8" ht="12.75">
      <c r="B164" s="270" t="s">
        <v>493</v>
      </c>
      <c r="C164" s="272" t="s">
        <v>294</v>
      </c>
      <c r="D164" s="299"/>
      <c r="E164" s="390">
        <f t="shared" si="6"/>
        <v>0</v>
      </c>
      <c r="F164" s="390">
        <f t="shared" si="6"/>
        <v>0</v>
      </c>
      <c r="G164" s="390">
        <f t="shared" si="6"/>
        <v>0</v>
      </c>
      <c r="H164" s="391">
        <f t="shared" si="7"/>
        <v>0</v>
      </c>
    </row>
    <row r="165" spans="2:8" ht="12.75">
      <c r="B165" s="270" t="s">
        <v>494</v>
      </c>
      <c r="C165" s="272" t="s">
        <v>295</v>
      </c>
      <c r="D165" s="299"/>
      <c r="E165" s="390">
        <f t="shared" si="6"/>
        <v>0</v>
      </c>
      <c r="F165" s="390">
        <f t="shared" si="6"/>
        <v>0</v>
      </c>
      <c r="G165" s="390">
        <f t="shared" si="6"/>
        <v>0</v>
      </c>
      <c r="H165" s="391">
        <f t="shared" si="7"/>
        <v>0</v>
      </c>
    </row>
    <row r="166" spans="2:8" ht="12.75">
      <c r="B166" s="270" t="s">
        <v>495</v>
      </c>
      <c r="C166" s="272" t="s">
        <v>296</v>
      </c>
      <c r="D166" s="299"/>
      <c r="E166" s="390">
        <f t="shared" si="6"/>
        <v>0</v>
      </c>
      <c r="F166" s="390">
        <f t="shared" si="6"/>
        <v>0</v>
      </c>
      <c r="G166" s="390">
        <f t="shared" si="6"/>
        <v>0</v>
      </c>
      <c r="H166" s="391">
        <f t="shared" si="7"/>
        <v>0</v>
      </c>
    </row>
    <row r="167" spans="2:8" ht="12.75">
      <c r="B167" s="270" t="s">
        <v>496</v>
      </c>
      <c r="C167" s="272" t="s">
        <v>297</v>
      </c>
      <c r="D167" s="299"/>
      <c r="E167" s="390">
        <f t="shared" si="6"/>
        <v>0</v>
      </c>
      <c r="F167" s="390">
        <f t="shared" si="6"/>
        <v>0</v>
      </c>
      <c r="G167" s="390">
        <f t="shared" si="6"/>
        <v>0</v>
      </c>
      <c r="H167" s="391">
        <f t="shared" si="7"/>
        <v>0</v>
      </c>
    </row>
    <row r="168" spans="2:8" ht="12.75">
      <c r="B168" s="270" t="s">
        <v>497</v>
      </c>
      <c r="C168" s="272" t="s">
        <v>298</v>
      </c>
      <c r="D168" s="299"/>
      <c r="E168" s="390">
        <f t="shared" si="6"/>
        <v>0</v>
      </c>
      <c r="F168" s="390">
        <f t="shared" si="6"/>
        <v>0</v>
      </c>
      <c r="G168" s="390">
        <f t="shared" si="6"/>
        <v>0</v>
      </c>
      <c r="H168" s="391">
        <f t="shared" si="7"/>
        <v>0</v>
      </c>
    </row>
    <row r="169" spans="2:8" ht="12.75">
      <c r="B169" s="274" t="s">
        <v>50</v>
      </c>
      <c r="C169" s="276" t="s">
        <v>79</v>
      </c>
      <c r="D169" s="299"/>
      <c r="E169" s="390">
        <f t="shared" si="6"/>
        <v>0</v>
      </c>
      <c r="F169" s="390">
        <f t="shared" si="6"/>
        <v>0</v>
      </c>
      <c r="G169" s="390">
        <f t="shared" si="6"/>
        <v>0</v>
      </c>
      <c r="H169" s="391">
        <f t="shared" si="7"/>
        <v>0</v>
      </c>
    </row>
    <row r="170" spans="2:8" ht="12.75">
      <c r="B170" s="270" t="s">
        <v>51</v>
      </c>
      <c r="C170" s="272" t="s">
        <v>30</v>
      </c>
      <c r="D170" s="273"/>
      <c r="E170" s="390">
        <f t="shared" si="6"/>
        <v>0</v>
      </c>
      <c r="F170" s="390">
        <f t="shared" si="6"/>
        <v>0</v>
      </c>
      <c r="G170" s="390">
        <f t="shared" si="6"/>
        <v>0</v>
      </c>
      <c r="H170" s="391">
        <f t="shared" si="7"/>
        <v>0</v>
      </c>
    </row>
    <row r="171" spans="2:8" ht="12.75">
      <c r="B171" s="264" t="s">
        <v>498</v>
      </c>
      <c r="C171" s="278" t="s">
        <v>480</v>
      </c>
      <c r="D171" s="403"/>
      <c r="E171" s="390">
        <f t="shared" si="6"/>
        <v>0</v>
      </c>
      <c r="F171" s="390">
        <f t="shared" si="6"/>
        <v>0</v>
      </c>
      <c r="G171" s="390">
        <f t="shared" si="6"/>
        <v>0</v>
      </c>
      <c r="H171" s="391">
        <f t="shared" si="7"/>
        <v>0</v>
      </c>
    </row>
    <row r="172" spans="2:8" ht="12.75">
      <c r="B172" s="264" t="s">
        <v>611</v>
      </c>
      <c r="C172" s="278" t="s">
        <v>613</v>
      </c>
      <c r="D172" s="299"/>
      <c r="E172" s="390">
        <f t="shared" si="6"/>
        <v>0</v>
      </c>
      <c r="F172" s="390">
        <f t="shared" si="6"/>
        <v>0</v>
      </c>
      <c r="G172" s="390">
        <f t="shared" si="6"/>
        <v>0</v>
      </c>
      <c r="H172" s="391">
        <f t="shared" si="7"/>
        <v>0</v>
      </c>
    </row>
    <row r="173" spans="2:8" ht="25.5">
      <c r="B173" s="264" t="s">
        <v>612</v>
      </c>
      <c r="C173" s="994" t="s">
        <v>614</v>
      </c>
      <c r="D173" s="299"/>
      <c r="E173" s="390">
        <f t="shared" si="6"/>
        <v>0</v>
      </c>
      <c r="F173" s="390">
        <f t="shared" si="6"/>
        <v>0</v>
      </c>
      <c r="G173" s="390">
        <f t="shared" si="6"/>
        <v>0</v>
      </c>
      <c r="H173" s="391">
        <f t="shared" si="7"/>
        <v>0</v>
      </c>
    </row>
    <row r="174" spans="2:8" ht="12.75">
      <c r="B174" s="264" t="s">
        <v>499</v>
      </c>
      <c r="C174" s="278" t="s">
        <v>481</v>
      </c>
      <c r="D174" s="592"/>
      <c r="E174" s="390"/>
      <c r="F174" s="390"/>
      <c r="G174" s="390"/>
      <c r="H174" s="391"/>
    </row>
    <row r="175" spans="2:8" ht="12.75">
      <c r="B175" s="270" t="s">
        <v>500</v>
      </c>
      <c r="C175" s="279" t="s">
        <v>299</v>
      </c>
      <c r="D175" s="273"/>
      <c r="E175" s="390">
        <f aca="true" t="shared" si="8" ref="E175:G194">+$D175*E37</f>
        <v>0</v>
      </c>
      <c r="F175" s="390">
        <f t="shared" si="8"/>
        <v>0</v>
      </c>
      <c r="G175" s="390">
        <f t="shared" si="8"/>
        <v>0</v>
      </c>
      <c r="H175" s="391">
        <f t="shared" si="7"/>
        <v>0</v>
      </c>
    </row>
    <row r="176" spans="2:8" ht="12.75">
      <c r="B176" s="270" t="s">
        <v>501</v>
      </c>
      <c r="C176" s="279" t="s">
        <v>300</v>
      </c>
      <c r="D176" s="299"/>
      <c r="E176" s="390">
        <f t="shared" si="8"/>
        <v>0</v>
      </c>
      <c r="F176" s="390">
        <f t="shared" si="8"/>
        <v>0</v>
      </c>
      <c r="G176" s="390">
        <f t="shared" si="8"/>
        <v>0</v>
      </c>
      <c r="H176" s="391">
        <f t="shared" si="7"/>
        <v>0</v>
      </c>
    </row>
    <row r="177" spans="2:8" ht="12.75">
      <c r="B177" s="274" t="s">
        <v>502</v>
      </c>
      <c r="C177" s="279" t="s">
        <v>301</v>
      </c>
      <c r="D177" s="299"/>
      <c r="E177" s="390">
        <f t="shared" si="8"/>
        <v>0</v>
      </c>
      <c r="F177" s="390">
        <f t="shared" si="8"/>
        <v>0</v>
      </c>
      <c r="G177" s="390">
        <f t="shared" si="8"/>
        <v>0</v>
      </c>
      <c r="H177" s="391">
        <f t="shared" si="7"/>
        <v>0</v>
      </c>
    </row>
    <row r="178" spans="2:8" ht="12.75">
      <c r="B178" s="270" t="s">
        <v>503</v>
      </c>
      <c r="C178" s="279" t="s">
        <v>302</v>
      </c>
      <c r="D178" s="299"/>
      <c r="E178" s="390">
        <f t="shared" si="8"/>
        <v>0</v>
      </c>
      <c r="F178" s="390">
        <f t="shared" si="8"/>
        <v>0</v>
      </c>
      <c r="G178" s="390">
        <f t="shared" si="8"/>
        <v>0</v>
      </c>
      <c r="H178" s="391">
        <f t="shared" si="7"/>
        <v>0</v>
      </c>
    </row>
    <row r="179" spans="2:8" ht="12.75">
      <c r="B179" s="274" t="s">
        <v>504</v>
      </c>
      <c r="C179" s="279" t="s">
        <v>303</v>
      </c>
      <c r="D179" s="299"/>
      <c r="E179" s="390">
        <f t="shared" si="8"/>
        <v>0</v>
      </c>
      <c r="F179" s="390">
        <f t="shared" si="8"/>
        <v>0</v>
      </c>
      <c r="G179" s="390">
        <f t="shared" si="8"/>
        <v>0</v>
      </c>
      <c r="H179" s="391">
        <f t="shared" si="7"/>
        <v>0</v>
      </c>
    </row>
    <row r="180" spans="2:8" ht="12.75">
      <c r="B180" s="270" t="s">
        <v>505</v>
      </c>
      <c r="C180" s="280" t="s">
        <v>304</v>
      </c>
      <c r="D180" s="299"/>
      <c r="E180" s="390">
        <f t="shared" si="8"/>
        <v>0</v>
      </c>
      <c r="F180" s="390">
        <f t="shared" si="8"/>
        <v>0</v>
      </c>
      <c r="G180" s="390">
        <f t="shared" si="8"/>
        <v>0</v>
      </c>
      <c r="H180" s="391">
        <f t="shared" si="7"/>
        <v>0</v>
      </c>
    </row>
    <row r="181" spans="2:8" ht="12.75">
      <c r="B181" s="274" t="s">
        <v>506</v>
      </c>
      <c r="C181" s="280" t="s">
        <v>305</v>
      </c>
      <c r="D181" s="299"/>
      <c r="E181" s="390">
        <f t="shared" si="8"/>
        <v>0</v>
      </c>
      <c r="F181" s="390">
        <f t="shared" si="8"/>
        <v>0</v>
      </c>
      <c r="G181" s="390">
        <f t="shared" si="8"/>
        <v>0</v>
      </c>
      <c r="H181" s="391">
        <f t="shared" si="7"/>
        <v>0</v>
      </c>
    </row>
    <row r="182" spans="2:8" ht="12.75">
      <c r="B182" s="274" t="s">
        <v>507</v>
      </c>
      <c r="C182" s="283" t="s">
        <v>185</v>
      </c>
      <c r="D182" s="300"/>
      <c r="E182" s="390">
        <f t="shared" si="8"/>
        <v>0</v>
      </c>
      <c r="F182" s="390">
        <f t="shared" si="8"/>
        <v>0</v>
      </c>
      <c r="G182" s="390">
        <f t="shared" si="8"/>
        <v>0</v>
      </c>
      <c r="H182" s="391">
        <f>SUM(E182:G182)</f>
        <v>0</v>
      </c>
    </row>
    <row r="183" spans="2:8" ht="12.75">
      <c r="B183" s="270" t="s">
        <v>59</v>
      </c>
      <c r="C183" s="1028" t="s">
        <v>659</v>
      </c>
      <c r="D183" s="214"/>
      <c r="E183" s="390">
        <f t="shared" si="8"/>
        <v>0</v>
      </c>
      <c r="F183" s="390">
        <f t="shared" si="8"/>
        <v>0</v>
      </c>
      <c r="G183" s="390">
        <f t="shared" si="8"/>
        <v>0</v>
      </c>
      <c r="H183" s="391">
        <f>SUM(E183:G183)</f>
        <v>0</v>
      </c>
    </row>
    <row r="184" spans="2:8" ht="12.75">
      <c r="B184" s="281" t="s">
        <v>661</v>
      </c>
      <c r="C184" s="1029" t="s">
        <v>660</v>
      </c>
      <c r="D184" s="302"/>
      <c r="E184" s="390">
        <f t="shared" si="8"/>
        <v>0</v>
      </c>
      <c r="F184" s="390">
        <f t="shared" si="8"/>
        <v>0</v>
      </c>
      <c r="G184" s="390">
        <f t="shared" si="8"/>
        <v>0</v>
      </c>
      <c r="H184" s="391">
        <f>SUM(E184:G184)</f>
        <v>0</v>
      </c>
    </row>
    <row r="185" spans="2:8" ht="12.75">
      <c r="B185" s="259" t="s">
        <v>88</v>
      </c>
      <c r="C185" s="285" t="s">
        <v>31</v>
      </c>
      <c r="D185" s="262"/>
      <c r="E185" s="197">
        <f t="shared" si="8"/>
        <v>0</v>
      </c>
      <c r="F185" s="197">
        <f t="shared" si="8"/>
        <v>0</v>
      </c>
      <c r="G185" s="197">
        <f t="shared" si="8"/>
        <v>0</v>
      </c>
      <c r="H185" s="389">
        <f t="shared" si="7"/>
        <v>0</v>
      </c>
    </row>
    <row r="186" spans="2:8" ht="12.75">
      <c r="B186" s="264" t="s">
        <v>53</v>
      </c>
      <c r="C186" s="266" t="s">
        <v>81</v>
      </c>
      <c r="D186" s="299"/>
      <c r="E186" s="390">
        <f t="shared" si="8"/>
        <v>0</v>
      </c>
      <c r="F186" s="390">
        <f t="shared" si="8"/>
        <v>0</v>
      </c>
      <c r="G186" s="390">
        <f t="shared" si="8"/>
        <v>0</v>
      </c>
      <c r="H186" s="391">
        <f t="shared" si="7"/>
        <v>0</v>
      </c>
    </row>
    <row r="187" spans="2:8" ht="13.5" customHeight="1">
      <c r="B187" s="270" t="s">
        <v>54</v>
      </c>
      <c r="C187" s="272" t="s">
        <v>82</v>
      </c>
      <c r="D187" s="299"/>
      <c r="E187" s="390">
        <f t="shared" si="8"/>
        <v>0</v>
      </c>
      <c r="F187" s="390">
        <f t="shared" si="8"/>
        <v>0</v>
      </c>
      <c r="G187" s="390">
        <f t="shared" si="8"/>
        <v>0</v>
      </c>
      <c r="H187" s="391">
        <f t="shared" si="7"/>
        <v>0</v>
      </c>
    </row>
    <row r="188" spans="2:8" ht="12.75">
      <c r="B188" s="270" t="s">
        <v>52</v>
      </c>
      <c r="C188" s="272" t="s">
        <v>83</v>
      </c>
      <c r="D188" s="299"/>
      <c r="E188" s="390">
        <f t="shared" si="8"/>
        <v>0</v>
      </c>
      <c r="F188" s="390">
        <f t="shared" si="8"/>
        <v>0</v>
      </c>
      <c r="G188" s="390">
        <f t="shared" si="8"/>
        <v>0</v>
      </c>
      <c r="H188" s="391">
        <f t="shared" si="7"/>
        <v>0</v>
      </c>
    </row>
    <row r="189" spans="2:8" ht="12.75">
      <c r="B189" s="270" t="s">
        <v>55</v>
      </c>
      <c r="C189" s="272" t="s">
        <v>84</v>
      </c>
      <c r="D189" s="299"/>
      <c r="E189" s="390">
        <f t="shared" si="8"/>
        <v>0</v>
      </c>
      <c r="F189" s="390">
        <f t="shared" si="8"/>
        <v>0</v>
      </c>
      <c r="G189" s="390">
        <f t="shared" si="8"/>
        <v>0</v>
      </c>
      <c r="H189" s="391">
        <f t="shared" si="7"/>
        <v>0</v>
      </c>
    </row>
    <row r="190" spans="2:8" ht="12.75">
      <c r="B190" s="270" t="s">
        <v>56</v>
      </c>
      <c r="C190" s="272" t="s">
        <v>85</v>
      </c>
      <c r="D190" s="299"/>
      <c r="E190" s="390">
        <f t="shared" si="8"/>
        <v>0</v>
      </c>
      <c r="F190" s="390">
        <f t="shared" si="8"/>
        <v>0</v>
      </c>
      <c r="G190" s="390">
        <f t="shared" si="8"/>
        <v>0</v>
      </c>
      <c r="H190" s="391">
        <f t="shared" si="7"/>
        <v>0</v>
      </c>
    </row>
    <row r="191" spans="2:8" ht="12.75">
      <c r="B191" s="270" t="s">
        <v>61</v>
      </c>
      <c r="C191" s="272" t="s">
        <v>86</v>
      </c>
      <c r="D191" s="299"/>
      <c r="E191" s="390">
        <f t="shared" si="8"/>
        <v>0</v>
      </c>
      <c r="F191" s="390">
        <f t="shared" si="8"/>
        <v>0</v>
      </c>
      <c r="G191" s="390">
        <f t="shared" si="8"/>
        <v>0</v>
      </c>
      <c r="H191" s="391">
        <f t="shared" si="7"/>
        <v>0</v>
      </c>
    </row>
    <row r="192" spans="2:8" ht="12.75">
      <c r="B192" s="270" t="s">
        <v>62</v>
      </c>
      <c r="C192" s="272" t="s">
        <v>118</v>
      </c>
      <c r="D192" s="299"/>
      <c r="E192" s="390">
        <f t="shared" si="8"/>
        <v>0</v>
      </c>
      <c r="F192" s="390">
        <f t="shared" si="8"/>
        <v>0</v>
      </c>
      <c r="G192" s="390">
        <f t="shared" si="8"/>
        <v>0</v>
      </c>
      <c r="H192" s="391">
        <f aca="true" t="shared" si="9" ref="H192:H224">SUM(E192:G192)</f>
        <v>0</v>
      </c>
    </row>
    <row r="193" spans="2:8" ht="12.75">
      <c r="B193" s="270" t="s">
        <v>63</v>
      </c>
      <c r="C193" s="272" t="s">
        <v>87</v>
      </c>
      <c r="D193" s="273"/>
      <c r="E193" s="390">
        <f t="shared" si="8"/>
        <v>0</v>
      </c>
      <c r="F193" s="390">
        <f t="shared" si="8"/>
        <v>0</v>
      </c>
      <c r="G193" s="390">
        <f t="shared" si="8"/>
        <v>0</v>
      </c>
      <c r="H193" s="391">
        <f t="shared" si="9"/>
        <v>0</v>
      </c>
    </row>
    <row r="194" spans="2:8" ht="12.75">
      <c r="B194" s="270" t="s">
        <v>508</v>
      </c>
      <c r="C194" s="272" t="s">
        <v>306</v>
      </c>
      <c r="D194" s="299"/>
      <c r="E194" s="390">
        <f t="shared" si="8"/>
        <v>0</v>
      </c>
      <c r="F194" s="390">
        <f t="shared" si="8"/>
        <v>0</v>
      </c>
      <c r="G194" s="390">
        <f t="shared" si="8"/>
        <v>0</v>
      </c>
      <c r="H194" s="391">
        <f t="shared" si="9"/>
        <v>0</v>
      </c>
    </row>
    <row r="195" spans="2:8" ht="12.75">
      <c r="B195" s="270" t="s">
        <v>509</v>
      </c>
      <c r="C195" s="272" t="s">
        <v>307</v>
      </c>
      <c r="D195" s="299"/>
      <c r="E195" s="390">
        <f aca="true" t="shared" si="10" ref="E195:G214">+$D195*E57</f>
        <v>0</v>
      </c>
      <c r="F195" s="390">
        <f t="shared" si="10"/>
        <v>0</v>
      </c>
      <c r="G195" s="390">
        <f t="shared" si="10"/>
        <v>0</v>
      </c>
      <c r="H195" s="391">
        <f t="shared" si="9"/>
        <v>0</v>
      </c>
    </row>
    <row r="196" spans="2:8" ht="12.75">
      <c r="B196" s="270" t="s">
        <v>510</v>
      </c>
      <c r="C196" s="272" t="s">
        <v>308</v>
      </c>
      <c r="D196" s="299"/>
      <c r="E196" s="390">
        <f t="shared" si="10"/>
        <v>0</v>
      </c>
      <c r="F196" s="390">
        <f t="shared" si="10"/>
        <v>0</v>
      </c>
      <c r="G196" s="390">
        <f t="shared" si="10"/>
        <v>0</v>
      </c>
      <c r="H196" s="391">
        <f t="shared" si="9"/>
        <v>0</v>
      </c>
    </row>
    <row r="197" spans="2:8" ht="12.75">
      <c r="B197" s="270" t="s">
        <v>511</v>
      </c>
      <c r="C197" s="272" t="s">
        <v>309</v>
      </c>
      <c r="D197" s="299"/>
      <c r="E197" s="390">
        <f t="shared" si="10"/>
        <v>0</v>
      </c>
      <c r="F197" s="390">
        <f t="shared" si="10"/>
        <v>0</v>
      </c>
      <c r="G197" s="390">
        <f t="shared" si="10"/>
        <v>0</v>
      </c>
      <c r="H197" s="391">
        <f t="shared" si="9"/>
        <v>0</v>
      </c>
    </row>
    <row r="198" spans="2:8" ht="12.75">
      <c r="B198" s="270" t="s">
        <v>512</v>
      </c>
      <c r="C198" s="272" t="s">
        <v>310</v>
      </c>
      <c r="D198" s="299"/>
      <c r="E198" s="390">
        <f t="shared" si="10"/>
        <v>0</v>
      </c>
      <c r="F198" s="390">
        <f t="shared" si="10"/>
        <v>0</v>
      </c>
      <c r="G198" s="390">
        <f t="shared" si="10"/>
        <v>0</v>
      </c>
      <c r="H198" s="391">
        <f t="shared" si="9"/>
        <v>0</v>
      </c>
    </row>
    <row r="199" spans="2:8" ht="12.75">
      <c r="B199" s="270" t="s">
        <v>513</v>
      </c>
      <c r="C199" s="272" t="s">
        <v>311</v>
      </c>
      <c r="D199" s="299"/>
      <c r="E199" s="390">
        <f t="shared" si="10"/>
        <v>0</v>
      </c>
      <c r="F199" s="390">
        <f t="shared" si="10"/>
        <v>0</v>
      </c>
      <c r="G199" s="390">
        <f t="shared" si="10"/>
        <v>0</v>
      </c>
      <c r="H199" s="391">
        <f t="shared" si="9"/>
        <v>0</v>
      </c>
    </row>
    <row r="200" spans="2:8" ht="12.75">
      <c r="B200" s="270" t="s">
        <v>514</v>
      </c>
      <c r="C200" s="272" t="s">
        <v>312</v>
      </c>
      <c r="D200" s="299"/>
      <c r="E200" s="390">
        <f t="shared" si="10"/>
        <v>0</v>
      </c>
      <c r="F200" s="390">
        <f t="shared" si="10"/>
        <v>0</v>
      </c>
      <c r="G200" s="390">
        <f t="shared" si="10"/>
        <v>0</v>
      </c>
      <c r="H200" s="391">
        <f t="shared" si="9"/>
        <v>0</v>
      </c>
    </row>
    <row r="201" spans="2:8" ht="12.75">
      <c r="B201" s="270" t="s">
        <v>515</v>
      </c>
      <c r="C201" s="272" t="s">
        <v>313</v>
      </c>
      <c r="D201" s="299"/>
      <c r="E201" s="390">
        <f t="shared" si="10"/>
        <v>0</v>
      </c>
      <c r="F201" s="390">
        <f t="shared" si="10"/>
        <v>0</v>
      </c>
      <c r="G201" s="390">
        <f t="shared" si="10"/>
        <v>0</v>
      </c>
      <c r="H201" s="391">
        <f t="shared" si="9"/>
        <v>0</v>
      </c>
    </row>
    <row r="202" spans="2:8" ht="12.75">
      <c r="B202" s="270" t="s">
        <v>516</v>
      </c>
      <c r="C202" s="272" t="s">
        <v>314</v>
      </c>
      <c r="D202" s="299"/>
      <c r="E202" s="390">
        <f t="shared" si="10"/>
        <v>0</v>
      </c>
      <c r="F202" s="390">
        <f t="shared" si="10"/>
        <v>0</v>
      </c>
      <c r="G202" s="390">
        <f t="shared" si="10"/>
        <v>0</v>
      </c>
      <c r="H202" s="391">
        <f t="shared" si="9"/>
        <v>0</v>
      </c>
    </row>
    <row r="203" spans="2:8" ht="12.75">
      <c r="B203" s="270" t="s">
        <v>517</v>
      </c>
      <c r="C203" s="286" t="s">
        <v>315</v>
      </c>
      <c r="D203" s="299"/>
      <c r="E203" s="392">
        <f t="shared" si="10"/>
        <v>0</v>
      </c>
      <c r="F203" s="392">
        <f t="shared" si="10"/>
        <v>0</v>
      </c>
      <c r="G203" s="392">
        <f t="shared" si="10"/>
        <v>0</v>
      </c>
      <c r="H203" s="362">
        <f t="shared" si="9"/>
        <v>0</v>
      </c>
    </row>
    <row r="204" spans="2:8" ht="12.75">
      <c r="B204" s="259" t="s">
        <v>233</v>
      </c>
      <c r="C204" s="285" t="s">
        <v>32</v>
      </c>
      <c r="D204" s="262"/>
      <c r="E204" s="197">
        <f t="shared" si="10"/>
        <v>0</v>
      </c>
      <c r="F204" s="197">
        <f t="shared" si="10"/>
        <v>0</v>
      </c>
      <c r="G204" s="197">
        <f t="shared" si="10"/>
        <v>0</v>
      </c>
      <c r="H204" s="389">
        <f t="shared" si="9"/>
        <v>0</v>
      </c>
    </row>
    <row r="205" spans="2:8" ht="12.75">
      <c r="B205" s="264" t="s">
        <v>140</v>
      </c>
      <c r="C205" s="266" t="s">
        <v>89</v>
      </c>
      <c r="D205" s="299"/>
      <c r="E205" s="390">
        <f t="shared" si="10"/>
        <v>0</v>
      </c>
      <c r="F205" s="390">
        <f t="shared" si="10"/>
        <v>0</v>
      </c>
      <c r="G205" s="390">
        <f t="shared" si="10"/>
        <v>0</v>
      </c>
      <c r="H205" s="391">
        <f t="shared" si="9"/>
        <v>0</v>
      </c>
    </row>
    <row r="206" spans="2:8" ht="12.75">
      <c r="B206" s="270" t="s">
        <v>141</v>
      </c>
      <c r="C206" s="272" t="s">
        <v>34</v>
      </c>
      <c r="D206" s="273"/>
      <c r="E206" s="390">
        <f t="shared" si="10"/>
        <v>0</v>
      </c>
      <c r="F206" s="390">
        <f t="shared" si="10"/>
        <v>0</v>
      </c>
      <c r="G206" s="390">
        <f t="shared" si="10"/>
        <v>0</v>
      </c>
      <c r="H206" s="391">
        <f t="shared" si="9"/>
        <v>0</v>
      </c>
    </row>
    <row r="207" spans="2:8" ht="12.75">
      <c r="B207" s="270" t="s">
        <v>518</v>
      </c>
      <c r="C207" s="272" t="s">
        <v>316</v>
      </c>
      <c r="D207" s="299"/>
      <c r="E207" s="390">
        <f t="shared" si="10"/>
        <v>0</v>
      </c>
      <c r="F207" s="390">
        <f t="shared" si="10"/>
        <v>0</v>
      </c>
      <c r="G207" s="390">
        <f t="shared" si="10"/>
        <v>0</v>
      </c>
      <c r="H207" s="391">
        <f t="shared" si="9"/>
        <v>0</v>
      </c>
    </row>
    <row r="208" spans="2:8" ht="12.75">
      <c r="B208" s="270" t="s">
        <v>519</v>
      </c>
      <c r="C208" s="272" t="s">
        <v>317</v>
      </c>
      <c r="D208" s="299"/>
      <c r="E208" s="390">
        <f t="shared" si="10"/>
        <v>0</v>
      </c>
      <c r="F208" s="390">
        <f t="shared" si="10"/>
        <v>0</v>
      </c>
      <c r="G208" s="390">
        <f t="shared" si="10"/>
        <v>0</v>
      </c>
      <c r="H208" s="391">
        <f t="shared" si="9"/>
        <v>0</v>
      </c>
    </row>
    <row r="209" spans="2:8" ht="12.75">
      <c r="B209" s="270" t="s">
        <v>394</v>
      </c>
      <c r="C209" s="272" t="s">
        <v>33</v>
      </c>
      <c r="D209" s="299"/>
      <c r="E209" s="390">
        <f t="shared" si="10"/>
        <v>0</v>
      </c>
      <c r="F209" s="390">
        <f t="shared" si="10"/>
        <v>0</v>
      </c>
      <c r="G209" s="390">
        <f t="shared" si="10"/>
        <v>0</v>
      </c>
      <c r="H209" s="391">
        <f t="shared" si="9"/>
        <v>0</v>
      </c>
    </row>
    <row r="210" spans="2:8" ht="12.75">
      <c r="B210" s="270" t="s">
        <v>395</v>
      </c>
      <c r="C210" s="272" t="s">
        <v>35</v>
      </c>
      <c r="D210" s="299"/>
      <c r="E210" s="390">
        <f t="shared" si="10"/>
        <v>0</v>
      </c>
      <c r="F210" s="390">
        <f t="shared" si="10"/>
        <v>0</v>
      </c>
      <c r="G210" s="390">
        <f t="shared" si="10"/>
        <v>0</v>
      </c>
      <c r="H210" s="391">
        <f t="shared" si="9"/>
        <v>0</v>
      </c>
    </row>
    <row r="211" spans="2:8" ht="12.75">
      <c r="B211" s="270" t="s">
        <v>396</v>
      </c>
      <c r="C211" s="272" t="s">
        <v>318</v>
      </c>
      <c r="D211" s="299"/>
      <c r="E211" s="390">
        <f t="shared" si="10"/>
        <v>0</v>
      </c>
      <c r="F211" s="390">
        <f t="shared" si="10"/>
        <v>0</v>
      </c>
      <c r="G211" s="390">
        <f t="shared" si="10"/>
        <v>0</v>
      </c>
      <c r="H211" s="391">
        <f t="shared" si="9"/>
        <v>0</v>
      </c>
    </row>
    <row r="212" spans="2:8" ht="12.75">
      <c r="B212" s="270" t="s">
        <v>397</v>
      </c>
      <c r="C212" s="272" t="s">
        <v>36</v>
      </c>
      <c r="D212" s="299"/>
      <c r="E212" s="390">
        <f t="shared" si="10"/>
        <v>0</v>
      </c>
      <c r="F212" s="390">
        <f t="shared" si="10"/>
        <v>0</v>
      </c>
      <c r="G212" s="390">
        <f t="shared" si="10"/>
        <v>0</v>
      </c>
      <c r="H212" s="391">
        <f t="shared" si="9"/>
        <v>0</v>
      </c>
    </row>
    <row r="213" spans="2:8" ht="12.75">
      <c r="B213" s="270" t="s">
        <v>398</v>
      </c>
      <c r="C213" s="272" t="s">
        <v>90</v>
      </c>
      <c r="D213" s="299"/>
      <c r="E213" s="390">
        <f t="shared" si="10"/>
        <v>0</v>
      </c>
      <c r="F213" s="390">
        <f t="shared" si="10"/>
        <v>0</v>
      </c>
      <c r="G213" s="390">
        <f t="shared" si="10"/>
        <v>0</v>
      </c>
      <c r="H213" s="391">
        <f t="shared" si="9"/>
        <v>0</v>
      </c>
    </row>
    <row r="214" spans="2:8" ht="12.75">
      <c r="B214" s="270" t="s">
        <v>399</v>
      </c>
      <c r="C214" s="280" t="s">
        <v>347</v>
      </c>
      <c r="D214" s="299"/>
      <c r="E214" s="390">
        <f t="shared" si="10"/>
        <v>0</v>
      </c>
      <c r="F214" s="390">
        <f t="shared" si="10"/>
        <v>0</v>
      </c>
      <c r="G214" s="390">
        <f t="shared" si="10"/>
        <v>0</v>
      </c>
      <c r="H214" s="391">
        <f t="shared" si="9"/>
        <v>0</v>
      </c>
    </row>
    <row r="215" spans="2:8" ht="12.75">
      <c r="B215" s="270" t="s">
        <v>520</v>
      </c>
      <c r="C215" s="272" t="s">
        <v>91</v>
      </c>
      <c r="D215" s="273"/>
      <c r="E215" s="390">
        <f aca="true" t="shared" si="11" ref="E215:G222">+$D215*E77</f>
        <v>0</v>
      </c>
      <c r="F215" s="390">
        <f t="shared" si="11"/>
        <v>0</v>
      </c>
      <c r="G215" s="390">
        <f t="shared" si="11"/>
        <v>0</v>
      </c>
      <c r="H215" s="391">
        <f t="shared" si="9"/>
        <v>0</v>
      </c>
    </row>
    <row r="216" spans="2:8" ht="12.75">
      <c r="B216" s="270" t="s">
        <v>521</v>
      </c>
      <c r="C216" s="272" t="s">
        <v>319</v>
      </c>
      <c r="D216" s="299"/>
      <c r="E216" s="390">
        <f t="shared" si="11"/>
        <v>0</v>
      </c>
      <c r="F216" s="390">
        <f t="shared" si="11"/>
        <v>0</v>
      </c>
      <c r="G216" s="390">
        <f t="shared" si="11"/>
        <v>0</v>
      </c>
      <c r="H216" s="391">
        <f t="shared" si="9"/>
        <v>0</v>
      </c>
    </row>
    <row r="217" spans="2:8" ht="12.75">
      <c r="B217" s="270" t="s">
        <v>522</v>
      </c>
      <c r="C217" s="272" t="s">
        <v>320</v>
      </c>
      <c r="D217" s="299"/>
      <c r="E217" s="390">
        <f t="shared" si="11"/>
        <v>0</v>
      </c>
      <c r="F217" s="390">
        <f t="shared" si="11"/>
        <v>0</v>
      </c>
      <c r="G217" s="390">
        <f t="shared" si="11"/>
        <v>0</v>
      </c>
      <c r="H217" s="391">
        <f t="shared" si="9"/>
        <v>0</v>
      </c>
    </row>
    <row r="218" spans="2:8" ht="12.75">
      <c r="B218" s="270" t="s">
        <v>523</v>
      </c>
      <c r="C218" s="272" t="s">
        <v>321</v>
      </c>
      <c r="D218" s="299"/>
      <c r="E218" s="390">
        <f t="shared" si="11"/>
        <v>0</v>
      </c>
      <c r="F218" s="390">
        <f t="shared" si="11"/>
        <v>0</v>
      </c>
      <c r="G218" s="390">
        <f t="shared" si="11"/>
        <v>0</v>
      </c>
      <c r="H218" s="391">
        <f t="shared" si="9"/>
        <v>0</v>
      </c>
    </row>
    <row r="219" spans="2:8" ht="12.75">
      <c r="B219" s="270" t="s">
        <v>524</v>
      </c>
      <c r="C219" s="272" t="s">
        <v>32</v>
      </c>
      <c r="D219" s="299"/>
      <c r="E219" s="390">
        <f t="shared" si="11"/>
        <v>0</v>
      </c>
      <c r="F219" s="390">
        <f t="shared" si="11"/>
        <v>0</v>
      </c>
      <c r="G219" s="390">
        <f t="shared" si="11"/>
        <v>0</v>
      </c>
      <c r="H219" s="391">
        <f t="shared" si="9"/>
        <v>0</v>
      </c>
    </row>
    <row r="220" spans="2:8" ht="12.75">
      <c r="B220" s="270" t="s">
        <v>525</v>
      </c>
      <c r="C220" s="272" t="s">
        <v>322</v>
      </c>
      <c r="D220" s="299"/>
      <c r="E220" s="390">
        <f t="shared" si="11"/>
        <v>0</v>
      </c>
      <c r="F220" s="390">
        <f t="shared" si="11"/>
        <v>0</v>
      </c>
      <c r="G220" s="390">
        <f t="shared" si="11"/>
        <v>0</v>
      </c>
      <c r="H220" s="391">
        <f t="shared" si="9"/>
        <v>0</v>
      </c>
    </row>
    <row r="221" spans="2:8" ht="12.75">
      <c r="B221" s="270" t="s">
        <v>526</v>
      </c>
      <c r="C221" s="272" t="s">
        <v>95</v>
      </c>
      <c r="D221" s="299"/>
      <c r="E221" s="390">
        <f t="shared" si="11"/>
        <v>0</v>
      </c>
      <c r="F221" s="390">
        <f t="shared" si="11"/>
        <v>0</v>
      </c>
      <c r="G221" s="390">
        <f t="shared" si="11"/>
        <v>0</v>
      </c>
      <c r="H221" s="391">
        <f t="shared" si="9"/>
        <v>0</v>
      </c>
    </row>
    <row r="222" spans="2:8" ht="12.75">
      <c r="B222" s="270" t="s">
        <v>527</v>
      </c>
      <c r="C222" s="272" t="s">
        <v>530</v>
      </c>
      <c r="D222" s="299"/>
      <c r="E222" s="390">
        <f t="shared" si="11"/>
        <v>0</v>
      </c>
      <c r="F222" s="394">
        <f t="shared" si="11"/>
        <v>0</v>
      </c>
      <c r="G222" s="394">
        <f t="shared" si="11"/>
        <v>0</v>
      </c>
      <c r="H222" s="605">
        <f t="shared" si="9"/>
        <v>0</v>
      </c>
    </row>
    <row r="223" spans="2:8" ht="12.75">
      <c r="B223" s="270" t="s">
        <v>529</v>
      </c>
      <c r="C223" s="276" t="s">
        <v>323</v>
      </c>
      <c r="D223" s="301"/>
      <c r="E223" s="392">
        <f aca="true" t="shared" si="12" ref="E223:G251">+$D223*E86</f>
        <v>0</v>
      </c>
      <c r="F223" s="392">
        <f t="shared" si="12"/>
        <v>0</v>
      </c>
      <c r="G223" s="392">
        <f t="shared" si="12"/>
        <v>0</v>
      </c>
      <c r="H223" s="362">
        <f t="shared" si="9"/>
        <v>0</v>
      </c>
    </row>
    <row r="224" spans="2:8" ht="12.75">
      <c r="B224" s="259" t="s">
        <v>280</v>
      </c>
      <c r="C224" s="285" t="s">
        <v>37</v>
      </c>
      <c r="D224" s="262"/>
      <c r="E224" s="197">
        <f t="shared" si="12"/>
        <v>0</v>
      </c>
      <c r="F224" s="197">
        <f t="shared" si="12"/>
        <v>0</v>
      </c>
      <c r="G224" s="197">
        <f t="shared" si="12"/>
        <v>0</v>
      </c>
      <c r="H224" s="389">
        <f t="shared" si="9"/>
        <v>0</v>
      </c>
    </row>
    <row r="225" spans="2:8" ht="12.75">
      <c r="B225" s="264" t="s">
        <v>528</v>
      </c>
      <c r="C225" s="266" t="s">
        <v>38</v>
      </c>
      <c r="D225" s="267"/>
      <c r="E225" s="390">
        <f t="shared" si="12"/>
        <v>0</v>
      </c>
      <c r="F225" s="390">
        <f t="shared" si="12"/>
        <v>0</v>
      </c>
      <c r="G225" s="390">
        <f t="shared" si="12"/>
        <v>0</v>
      </c>
      <c r="H225" s="391">
        <f aca="true" t="shared" si="13" ref="H225:H254">SUM(E225:G225)</f>
        <v>0</v>
      </c>
    </row>
    <row r="226" spans="2:8" ht="12.75">
      <c r="B226" s="264" t="s">
        <v>531</v>
      </c>
      <c r="C226" s="266" t="s">
        <v>324</v>
      </c>
      <c r="D226" s="301"/>
      <c r="E226" s="390">
        <f t="shared" si="12"/>
        <v>0</v>
      </c>
      <c r="F226" s="390">
        <f t="shared" si="12"/>
        <v>0</v>
      </c>
      <c r="G226" s="390">
        <f t="shared" si="12"/>
        <v>0</v>
      </c>
      <c r="H226" s="391">
        <f t="shared" si="13"/>
        <v>0</v>
      </c>
    </row>
    <row r="227" spans="2:8" ht="12.75">
      <c r="B227" s="264" t="s">
        <v>532</v>
      </c>
      <c r="C227" s="266" t="s">
        <v>325</v>
      </c>
      <c r="D227" s="301"/>
      <c r="E227" s="390">
        <f t="shared" si="12"/>
        <v>0</v>
      </c>
      <c r="F227" s="390">
        <f t="shared" si="12"/>
        <v>0</v>
      </c>
      <c r="G227" s="390">
        <f t="shared" si="12"/>
        <v>0</v>
      </c>
      <c r="H227" s="391">
        <f t="shared" si="13"/>
        <v>0</v>
      </c>
    </row>
    <row r="228" spans="2:8" ht="12.75">
      <c r="B228" s="264" t="s">
        <v>533</v>
      </c>
      <c r="C228" s="266" t="s">
        <v>326</v>
      </c>
      <c r="D228" s="301"/>
      <c r="E228" s="390">
        <f t="shared" si="12"/>
        <v>0</v>
      </c>
      <c r="F228" s="390">
        <f t="shared" si="12"/>
        <v>0</v>
      </c>
      <c r="G228" s="390">
        <f t="shared" si="12"/>
        <v>0</v>
      </c>
      <c r="H228" s="391">
        <f t="shared" si="13"/>
        <v>0</v>
      </c>
    </row>
    <row r="229" spans="2:8" ht="12.75">
      <c r="B229" s="264" t="s">
        <v>534</v>
      </c>
      <c r="C229" s="266" t="s">
        <v>618</v>
      </c>
      <c r="D229" s="301"/>
      <c r="E229" s="390">
        <f t="shared" si="12"/>
        <v>0</v>
      </c>
      <c r="F229" s="390">
        <f t="shared" si="12"/>
        <v>0</v>
      </c>
      <c r="G229" s="390">
        <f t="shared" si="12"/>
        <v>0</v>
      </c>
      <c r="H229" s="391">
        <f t="shared" si="13"/>
        <v>0</v>
      </c>
    </row>
    <row r="230" spans="2:8" ht="12.75">
      <c r="B230" s="264" t="s">
        <v>617</v>
      </c>
      <c r="C230" s="266" t="s">
        <v>327</v>
      </c>
      <c r="D230" s="301"/>
      <c r="E230" s="390">
        <f t="shared" si="12"/>
        <v>0</v>
      </c>
      <c r="F230" s="390">
        <f t="shared" si="12"/>
        <v>0</v>
      </c>
      <c r="G230" s="390">
        <f t="shared" si="12"/>
        <v>0</v>
      </c>
      <c r="H230" s="391">
        <f t="shared" si="13"/>
        <v>0</v>
      </c>
    </row>
    <row r="231" spans="2:8" ht="12.75">
      <c r="B231" s="270" t="s">
        <v>535</v>
      </c>
      <c r="C231" s="272" t="s">
        <v>39</v>
      </c>
      <c r="D231" s="301"/>
      <c r="E231" s="390">
        <f t="shared" si="12"/>
        <v>0</v>
      </c>
      <c r="F231" s="390">
        <f t="shared" si="12"/>
        <v>0</v>
      </c>
      <c r="G231" s="390">
        <f t="shared" si="12"/>
        <v>0</v>
      </c>
      <c r="H231" s="391">
        <f t="shared" si="13"/>
        <v>0</v>
      </c>
    </row>
    <row r="232" spans="2:8" ht="12.75">
      <c r="B232" s="270" t="s">
        <v>536</v>
      </c>
      <c r="C232" s="272" t="s">
        <v>40</v>
      </c>
      <c r="D232" s="273"/>
      <c r="E232" s="390">
        <f t="shared" si="12"/>
        <v>0</v>
      </c>
      <c r="F232" s="390">
        <f t="shared" si="12"/>
        <v>0</v>
      </c>
      <c r="G232" s="390">
        <f t="shared" si="12"/>
        <v>0</v>
      </c>
      <c r="H232" s="391">
        <f t="shared" si="13"/>
        <v>0</v>
      </c>
    </row>
    <row r="233" spans="2:8" ht="12.75">
      <c r="B233" s="270" t="s">
        <v>537</v>
      </c>
      <c r="C233" s="272" t="s">
        <v>328</v>
      </c>
      <c r="D233" s="301"/>
      <c r="E233" s="390">
        <f t="shared" si="12"/>
        <v>0</v>
      </c>
      <c r="F233" s="390">
        <f t="shared" si="12"/>
        <v>0</v>
      </c>
      <c r="G233" s="390">
        <f t="shared" si="12"/>
        <v>0</v>
      </c>
      <c r="H233" s="391">
        <f t="shared" si="13"/>
        <v>0</v>
      </c>
    </row>
    <row r="234" spans="2:8" ht="12.75">
      <c r="B234" s="270" t="s">
        <v>538</v>
      </c>
      <c r="C234" s="272" t="s">
        <v>329</v>
      </c>
      <c r="D234" s="301"/>
      <c r="E234" s="390">
        <f t="shared" si="12"/>
        <v>0</v>
      </c>
      <c r="F234" s="390">
        <f t="shared" si="12"/>
        <v>0</v>
      </c>
      <c r="G234" s="390">
        <f t="shared" si="12"/>
        <v>0</v>
      </c>
      <c r="H234" s="391">
        <f t="shared" si="13"/>
        <v>0</v>
      </c>
    </row>
    <row r="235" spans="2:8" ht="12.75">
      <c r="B235" s="270" t="s">
        <v>539</v>
      </c>
      <c r="C235" s="272" t="s">
        <v>330</v>
      </c>
      <c r="D235" s="301"/>
      <c r="E235" s="390">
        <f t="shared" si="12"/>
        <v>0</v>
      </c>
      <c r="F235" s="390">
        <f t="shared" si="12"/>
        <v>0</v>
      </c>
      <c r="G235" s="390">
        <f t="shared" si="12"/>
        <v>0</v>
      </c>
      <c r="H235" s="391">
        <f t="shared" si="13"/>
        <v>0</v>
      </c>
    </row>
    <row r="236" spans="2:8" ht="12.75">
      <c r="B236" s="270" t="s">
        <v>540</v>
      </c>
      <c r="C236" s="272" t="s">
        <v>331</v>
      </c>
      <c r="D236" s="301"/>
      <c r="E236" s="390">
        <f t="shared" si="12"/>
        <v>0</v>
      </c>
      <c r="F236" s="390">
        <f t="shared" si="12"/>
        <v>0</v>
      </c>
      <c r="G236" s="390">
        <f t="shared" si="12"/>
        <v>0</v>
      </c>
      <c r="H236" s="391">
        <f t="shared" si="13"/>
        <v>0</v>
      </c>
    </row>
    <row r="237" spans="2:8" ht="12.75">
      <c r="B237" s="270" t="s">
        <v>541</v>
      </c>
      <c r="C237" s="272" t="s">
        <v>41</v>
      </c>
      <c r="D237" s="301"/>
      <c r="E237" s="390">
        <f t="shared" si="12"/>
        <v>0</v>
      </c>
      <c r="F237" s="390">
        <f t="shared" si="12"/>
        <v>0</v>
      </c>
      <c r="G237" s="390">
        <f t="shared" si="12"/>
        <v>0</v>
      </c>
      <c r="H237" s="391">
        <f t="shared" si="13"/>
        <v>0</v>
      </c>
    </row>
    <row r="238" spans="2:8" ht="12.75">
      <c r="B238" s="270" t="s">
        <v>542</v>
      </c>
      <c r="C238" s="272" t="s">
        <v>92</v>
      </c>
      <c r="D238" s="301"/>
      <c r="E238" s="390">
        <f t="shared" si="12"/>
        <v>0</v>
      </c>
      <c r="F238" s="390">
        <f t="shared" si="12"/>
        <v>0</v>
      </c>
      <c r="G238" s="390">
        <f t="shared" si="12"/>
        <v>0</v>
      </c>
      <c r="H238" s="391">
        <f t="shared" si="13"/>
        <v>0</v>
      </c>
    </row>
    <row r="239" spans="2:8" ht="12.75">
      <c r="B239" s="270" t="s">
        <v>543</v>
      </c>
      <c r="C239" s="272" t="s">
        <v>93</v>
      </c>
      <c r="D239" s="273"/>
      <c r="E239" s="390">
        <f t="shared" si="12"/>
        <v>0</v>
      </c>
      <c r="F239" s="390">
        <f t="shared" si="12"/>
        <v>0</v>
      </c>
      <c r="G239" s="390">
        <f t="shared" si="12"/>
        <v>0</v>
      </c>
      <c r="H239" s="391">
        <f t="shared" si="13"/>
        <v>0</v>
      </c>
    </row>
    <row r="240" spans="2:8" ht="12.75">
      <c r="B240" s="270" t="s">
        <v>544</v>
      </c>
      <c r="C240" s="279" t="s">
        <v>119</v>
      </c>
      <c r="D240" s="301"/>
      <c r="E240" s="390">
        <f t="shared" si="12"/>
        <v>0</v>
      </c>
      <c r="F240" s="390">
        <f t="shared" si="12"/>
        <v>0</v>
      </c>
      <c r="G240" s="390">
        <f t="shared" si="12"/>
        <v>0</v>
      </c>
      <c r="H240" s="391">
        <f t="shared" si="13"/>
        <v>0</v>
      </c>
    </row>
    <row r="241" spans="2:8" ht="12.75">
      <c r="B241" s="270" t="s">
        <v>545</v>
      </c>
      <c r="C241" s="279" t="s">
        <v>332</v>
      </c>
      <c r="D241" s="301"/>
      <c r="E241" s="390">
        <f t="shared" si="12"/>
        <v>0</v>
      </c>
      <c r="F241" s="390">
        <f t="shared" si="12"/>
        <v>0</v>
      </c>
      <c r="G241" s="390">
        <f t="shared" si="12"/>
        <v>0</v>
      </c>
      <c r="H241" s="391">
        <f t="shared" si="13"/>
        <v>0</v>
      </c>
    </row>
    <row r="242" spans="2:8" ht="12.75">
      <c r="B242" s="270" t="s">
        <v>546</v>
      </c>
      <c r="C242" s="279" t="s">
        <v>333</v>
      </c>
      <c r="D242" s="301"/>
      <c r="E242" s="390">
        <f t="shared" si="12"/>
        <v>0</v>
      </c>
      <c r="F242" s="390">
        <f t="shared" si="12"/>
        <v>0</v>
      </c>
      <c r="G242" s="390">
        <f t="shared" si="12"/>
        <v>0</v>
      </c>
      <c r="H242" s="391">
        <f t="shared" si="13"/>
        <v>0</v>
      </c>
    </row>
    <row r="243" spans="2:8" ht="12.75">
      <c r="B243" s="270" t="s">
        <v>547</v>
      </c>
      <c r="C243" s="279" t="s">
        <v>334</v>
      </c>
      <c r="D243" s="301"/>
      <c r="E243" s="390">
        <f t="shared" si="12"/>
        <v>0</v>
      </c>
      <c r="F243" s="390">
        <f t="shared" si="12"/>
        <v>0</v>
      </c>
      <c r="G243" s="390">
        <f t="shared" si="12"/>
        <v>0</v>
      </c>
      <c r="H243" s="391">
        <f t="shared" si="13"/>
        <v>0</v>
      </c>
    </row>
    <row r="244" spans="2:8" ht="12.75">
      <c r="B244" s="270" t="s">
        <v>548</v>
      </c>
      <c r="C244" s="279" t="s">
        <v>335</v>
      </c>
      <c r="D244" s="301"/>
      <c r="E244" s="390">
        <f t="shared" si="12"/>
        <v>0</v>
      </c>
      <c r="F244" s="390">
        <f t="shared" si="12"/>
        <v>0</v>
      </c>
      <c r="G244" s="390">
        <f t="shared" si="12"/>
        <v>0</v>
      </c>
      <c r="H244" s="391">
        <f t="shared" si="13"/>
        <v>0</v>
      </c>
    </row>
    <row r="245" spans="2:8" ht="12.75">
      <c r="B245" s="270" t="s">
        <v>549</v>
      </c>
      <c r="C245" s="279" t="s">
        <v>336</v>
      </c>
      <c r="D245" s="301"/>
      <c r="E245" s="390">
        <f t="shared" si="12"/>
        <v>0</v>
      </c>
      <c r="F245" s="390">
        <f t="shared" si="12"/>
        <v>0</v>
      </c>
      <c r="G245" s="390">
        <f t="shared" si="12"/>
        <v>0</v>
      </c>
      <c r="H245" s="391">
        <f t="shared" si="13"/>
        <v>0</v>
      </c>
    </row>
    <row r="246" spans="2:8" ht="12.75">
      <c r="B246" s="270" t="s">
        <v>550</v>
      </c>
      <c r="C246" s="254" t="s">
        <v>120</v>
      </c>
      <c r="D246" s="301"/>
      <c r="E246" s="390">
        <f t="shared" si="12"/>
        <v>0</v>
      </c>
      <c r="F246" s="390">
        <f t="shared" si="12"/>
        <v>0</v>
      </c>
      <c r="G246" s="390">
        <f t="shared" si="12"/>
        <v>0</v>
      </c>
      <c r="H246" s="391">
        <f t="shared" si="13"/>
        <v>0</v>
      </c>
    </row>
    <row r="247" spans="2:8" ht="12.75">
      <c r="B247" s="270" t="s">
        <v>551</v>
      </c>
      <c r="C247" s="272" t="s">
        <v>94</v>
      </c>
      <c r="D247" s="301"/>
      <c r="E247" s="390">
        <f t="shared" si="12"/>
        <v>0</v>
      </c>
      <c r="F247" s="390">
        <f t="shared" si="12"/>
        <v>0</v>
      </c>
      <c r="G247" s="390">
        <f t="shared" si="12"/>
        <v>0</v>
      </c>
      <c r="H247" s="391">
        <f t="shared" si="13"/>
        <v>0</v>
      </c>
    </row>
    <row r="248" spans="2:8" ht="12.75">
      <c r="B248" s="270" t="s">
        <v>552</v>
      </c>
      <c r="C248" s="272" t="s">
        <v>42</v>
      </c>
      <c r="D248" s="273"/>
      <c r="E248" s="390">
        <f t="shared" si="12"/>
        <v>0</v>
      </c>
      <c r="F248" s="390">
        <f t="shared" si="12"/>
        <v>0</v>
      </c>
      <c r="G248" s="390">
        <f t="shared" si="12"/>
        <v>0</v>
      </c>
      <c r="H248" s="391">
        <f t="shared" si="13"/>
        <v>0</v>
      </c>
    </row>
    <row r="249" spans="2:8" ht="12.75">
      <c r="B249" s="270" t="s">
        <v>553</v>
      </c>
      <c r="C249" s="272" t="s">
        <v>337</v>
      </c>
      <c r="D249" s="301"/>
      <c r="E249" s="390">
        <f t="shared" si="12"/>
        <v>0</v>
      </c>
      <c r="F249" s="390">
        <f t="shared" si="12"/>
        <v>0</v>
      </c>
      <c r="G249" s="390">
        <f t="shared" si="12"/>
        <v>0</v>
      </c>
      <c r="H249" s="391">
        <f t="shared" si="13"/>
        <v>0</v>
      </c>
    </row>
    <row r="250" spans="2:8" ht="12.75">
      <c r="B250" s="270" t="s">
        <v>554</v>
      </c>
      <c r="C250" s="272" t="s">
        <v>338</v>
      </c>
      <c r="D250" s="301"/>
      <c r="E250" s="390">
        <f t="shared" si="12"/>
        <v>0</v>
      </c>
      <c r="F250" s="390">
        <f t="shared" si="12"/>
        <v>0</v>
      </c>
      <c r="G250" s="390">
        <f t="shared" si="12"/>
        <v>0</v>
      </c>
      <c r="H250" s="391">
        <f t="shared" si="13"/>
        <v>0</v>
      </c>
    </row>
    <row r="251" spans="2:8" ht="12.75">
      <c r="B251" s="270" t="s">
        <v>555</v>
      </c>
      <c r="C251" s="272" t="s">
        <v>121</v>
      </c>
      <c r="D251" s="301"/>
      <c r="E251" s="390">
        <f t="shared" si="12"/>
        <v>0</v>
      </c>
      <c r="F251" s="390">
        <f t="shared" si="12"/>
        <v>0</v>
      </c>
      <c r="G251" s="390">
        <f t="shared" si="12"/>
        <v>0</v>
      </c>
      <c r="H251" s="391">
        <f t="shared" si="13"/>
        <v>0</v>
      </c>
    </row>
    <row r="252" spans="2:8" ht="12.75">
      <c r="B252" s="270" t="s">
        <v>556</v>
      </c>
      <c r="C252" s="594" t="s">
        <v>479</v>
      </c>
      <c r="D252" s="593"/>
      <c r="E252" s="392"/>
      <c r="F252" s="392"/>
      <c r="G252" s="392"/>
      <c r="H252" s="362"/>
    </row>
    <row r="253" spans="2:8" ht="12.75">
      <c r="B253" s="270" t="s">
        <v>557</v>
      </c>
      <c r="C253" s="290" t="s">
        <v>42</v>
      </c>
      <c r="D253" s="301"/>
      <c r="E253" s="392">
        <f aca="true" t="shared" si="14" ref="E253:G254">+$D253*E116</f>
        <v>0</v>
      </c>
      <c r="F253" s="392">
        <f t="shared" si="14"/>
        <v>0</v>
      </c>
      <c r="G253" s="392">
        <f t="shared" si="14"/>
        <v>0</v>
      </c>
      <c r="H253" s="362">
        <f t="shared" si="13"/>
        <v>0</v>
      </c>
    </row>
    <row r="254" spans="2:8" ht="25.5">
      <c r="B254" s="366" t="s">
        <v>281</v>
      </c>
      <c r="C254" s="261" t="s">
        <v>349</v>
      </c>
      <c r="D254" s="367"/>
      <c r="E254" s="197">
        <f t="shared" si="14"/>
        <v>0</v>
      </c>
      <c r="F254" s="197">
        <f t="shared" si="14"/>
        <v>0</v>
      </c>
      <c r="G254" s="197">
        <f t="shared" si="14"/>
        <v>0</v>
      </c>
      <c r="H254" s="389">
        <f t="shared" si="13"/>
        <v>0</v>
      </c>
    </row>
    <row r="255" spans="2:8" ht="12.75">
      <c r="B255" s="370" t="s">
        <v>20</v>
      </c>
      <c r="C255" s="371" t="s">
        <v>195</v>
      </c>
      <c r="D255" s="197"/>
      <c r="E255" s="197">
        <f>+SUM(INDEX(E:E,ROW()+1):INDEX(E:E,ROW(E264)-1))</f>
        <v>0</v>
      </c>
      <c r="F255" s="197">
        <f>+SUM(INDEX(F:F,ROW()+1):INDEX(F:F,ROW(F264)-1))</f>
        <v>0</v>
      </c>
      <c r="G255" s="197">
        <f>+SUM(INDEX(G:G,ROW()+1):INDEX(G:G,ROW(G264)-1))</f>
        <v>0</v>
      </c>
      <c r="H255" s="198">
        <f>+SUM(INDEX(H:H,ROW()+1):INDEX(H:H,ROW(H264)-1))</f>
        <v>0</v>
      </c>
    </row>
    <row r="256" spans="2:8" ht="12.75">
      <c r="B256" s="288">
        <v>1</v>
      </c>
      <c r="C256" s="374" t="s">
        <v>15</v>
      </c>
      <c r="D256" s="455"/>
      <c r="E256" s="390">
        <f aca="true" t="shared" si="15" ref="E256:G261">+$D256*E119</f>
        <v>0</v>
      </c>
      <c r="F256" s="390">
        <f t="shared" si="15"/>
        <v>0</v>
      </c>
      <c r="G256" s="390">
        <f t="shared" si="15"/>
        <v>0</v>
      </c>
      <c r="H256" s="391">
        <f aca="true" t="shared" si="16" ref="H256:H261">SUM(E256:G256)</f>
        <v>0</v>
      </c>
    </row>
    <row r="257" spans="2:8" ht="12.75">
      <c r="B257" s="288">
        <v>2</v>
      </c>
      <c r="C257" s="374" t="s">
        <v>17</v>
      </c>
      <c r="D257" s="455"/>
      <c r="E257" s="390">
        <f t="shared" si="15"/>
        <v>0</v>
      </c>
      <c r="F257" s="390">
        <f t="shared" si="15"/>
        <v>0</v>
      </c>
      <c r="G257" s="390">
        <f t="shared" si="15"/>
        <v>0</v>
      </c>
      <c r="H257" s="391">
        <f t="shared" si="16"/>
        <v>0</v>
      </c>
    </row>
    <row r="258" spans="2:8" ht="12.75">
      <c r="B258" s="288">
        <v>3</v>
      </c>
      <c r="C258" s="374" t="s">
        <v>7</v>
      </c>
      <c r="D258" s="455"/>
      <c r="E258" s="390">
        <f t="shared" si="15"/>
        <v>0</v>
      </c>
      <c r="F258" s="390">
        <f t="shared" si="15"/>
        <v>0</v>
      </c>
      <c r="G258" s="390">
        <f t="shared" si="15"/>
        <v>0</v>
      </c>
      <c r="H258" s="391">
        <f t="shared" si="16"/>
        <v>0</v>
      </c>
    </row>
    <row r="259" spans="2:8" ht="12.75">
      <c r="B259" s="288">
        <v>4</v>
      </c>
      <c r="C259" s="13" t="s">
        <v>16</v>
      </c>
      <c r="D259" s="455"/>
      <c r="E259" s="390">
        <f t="shared" si="15"/>
        <v>0</v>
      </c>
      <c r="F259" s="390">
        <f t="shared" si="15"/>
        <v>0</v>
      </c>
      <c r="G259" s="390">
        <f t="shared" si="15"/>
        <v>0</v>
      </c>
      <c r="H259" s="391">
        <f t="shared" si="16"/>
        <v>0</v>
      </c>
    </row>
    <row r="260" spans="2:8" ht="12.75">
      <c r="B260" s="288">
        <v>5</v>
      </c>
      <c r="C260" s="374" t="s">
        <v>71</v>
      </c>
      <c r="D260" s="455"/>
      <c r="E260" s="390">
        <f t="shared" si="15"/>
        <v>0</v>
      </c>
      <c r="F260" s="390">
        <f t="shared" si="15"/>
        <v>0</v>
      </c>
      <c r="G260" s="390">
        <f t="shared" si="15"/>
        <v>0</v>
      </c>
      <c r="H260" s="391">
        <f t="shared" si="16"/>
        <v>0</v>
      </c>
    </row>
    <row r="261" spans="2:8" ht="12.75">
      <c r="B261" s="288">
        <v>6</v>
      </c>
      <c r="C261" s="290" t="str">
        <f>+C124</f>
        <v>Средства у припреми</v>
      </c>
      <c r="D261" s="455"/>
      <c r="E261" s="390">
        <f t="shared" si="15"/>
        <v>0</v>
      </c>
      <c r="F261" s="390">
        <f t="shared" si="15"/>
        <v>0</v>
      </c>
      <c r="G261" s="390">
        <f t="shared" si="15"/>
        <v>0</v>
      </c>
      <c r="H261" s="391">
        <f t="shared" si="16"/>
        <v>0</v>
      </c>
    </row>
    <row r="262" spans="2:8" ht="12.75">
      <c r="B262" s="368" t="s">
        <v>5</v>
      </c>
      <c r="C262" s="369">
        <f>+C125</f>
        <v>0</v>
      </c>
      <c r="D262" s="456"/>
      <c r="E262" s="390"/>
      <c r="F262" s="390"/>
      <c r="G262" s="390"/>
      <c r="H262" s="391"/>
    </row>
    <row r="263" spans="2:8" ht="12.75">
      <c r="B263" s="368" t="s">
        <v>69</v>
      </c>
      <c r="C263" s="393">
        <f>+C126</f>
        <v>0</v>
      </c>
      <c r="D263" s="451"/>
      <c r="E263" s="390">
        <f>+$D263*E126</f>
        <v>0</v>
      </c>
      <c r="F263" s="390">
        <f>+$D263*F126</f>
        <v>0</v>
      </c>
      <c r="G263" s="390">
        <f>+$D263*G126</f>
        <v>0</v>
      </c>
      <c r="H263" s="391">
        <f aca="true" t="shared" si="17" ref="H263:H281">SUM(E263:G263)</f>
        <v>0</v>
      </c>
    </row>
    <row r="264" spans="2:8" ht="12.75">
      <c r="B264" s="379" t="s">
        <v>21</v>
      </c>
      <c r="C264" s="380" t="s">
        <v>58</v>
      </c>
      <c r="D264" s="197"/>
      <c r="E264" s="197">
        <f>+SUM(INDEX(E:E,ROW()+1):INDEX(E:E,ROW(E273)-1))</f>
        <v>0</v>
      </c>
      <c r="F264" s="197">
        <f>+SUM(INDEX(F:F,ROW()+1):INDEX(F:F,ROW(F273)-1))</f>
        <v>0</v>
      </c>
      <c r="G264" s="197">
        <f>+SUM(INDEX(G:G,ROW()+1):INDEX(G:G,ROW(G273)-1))</f>
        <v>0</v>
      </c>
      <c r="H264" s="198">
        <f t="shared" si="17"/>
        <v>0</v>
      </c>
    </row>
    <row r="265" spans="2:8" ht="12.75">
      <c r="B265" s="381">
        <v>1</v>
      </c>
      <c r="C265" s="382" t="s">
        <v>6</v>
      </c>
      <c r="D265" s="454"/>
      <c r="E265" s="390">
        <f aca="true" t="shared" si="18" ref="E265:G272">+$D265*E128</f>
        <v>0</v>
      </c>
      <c r="F265" s="390">
        <f t="shared" si="18"/>
        <v>0</v>
      </c>
      <c r="G265" s="390">
        <f t="shared" si="18"/>
        <v>0</v>
      </c>
      <c r="H265" s="391">
        <f t="shared" si="17"/>
        <v>0</v>
      </c>
    </row>
    <row r="266" spans="2:8" ht="12.75">
      <c r="B266" s="383">
        <v>2</v>
      </c>
      <c r="C266" s="374" t="s">
        <v>15</v>
      </c>
      <c r="D266" s="455"/>
      <c r="E266" s="394">
        <f t="shared" si="18"/>
        <v>0</v>
      </c>
      <c r="F266" s="394">
        <f t="shared" si="18"/>
        <v>0</v>
      </c>
      <c r="G266" s="394">
        <f t="shared" si="18"/>
        <v>0</v>
      </c>
      <c r="H266" s="391">
        <f t="shared" si="17"/>
        <v>0</v>
      </c>
    </row>
    <row r="267" spans="2:8" ht="12.75">
      <c r="B267" s="383">
        <v>3</v>
      </c>
      <c r="C267" s="374" t="s">
        <v>17</v>
      </c>
      <c r="D267" s="455"/>
      <c r="E267" s="394">
        <f t="shared" si="18"/>
        <v>0</v>
      </c>
      <c r="F267" s="394">
        <f t="shared" si="18"/>
        <v>0</v>
      </c>
      <c r="G267" s="394">
        <f t="shared" si="18"/>
        <v>0</v>
      </c>
      <c r="H267" s="391">
        <f t="shared" si="17"/>
        <v>0</v>
      </c>
    </row>
    <row r="268" spans="2:8" ht="12.75">
      <c r="B268" s="383">
        <v>4</v>
      </c>
      <c r="C268" s="374" t="s">
        <v>7</v>
      </c>
      <c r="D268" s="455"/>
      <c r="E268" s="394">
        <f t="shared" si="18"/>
        <v>0</v>
      </c>
      <c r="F268" s="394">
        <f t="shared" si="18"/>
        <v>0</v>
      </c>
      <c r="G268" s="394">
        <f t="shared" si="18"/>
        <v>0</v>
      </c>
      <c r="H268" s="391">
        <f t="shared" si="17"/>
        <v>0</v>
      </c>
    </row>
    <row r="269" spans="2:8" ht="12.75">
      <c r="B269" s="383">
        <v>5</v>
      </c>
      <c r="C269" s="13" t="s">
        <v>16</v>
      </c>
      <c r="D269" s="455"/>
      <c r="E269" s="394">
        <f t="shared" si="18"/>
        <v>0</v>
      </c>
      <c r="F269" s="394">
        <f t="shared" si="18"/>
        <v>0</v>
      </c>
      <c r="G269" s="394">
        <f t="shared" si="18"/>
        <v>0</v>
      </c>
      <c r="H269" s="391">
        <f t="shared" si="17"/>
        <v>0</v>
      </c>
    </row>
    <row r="270" spans="2:8" ht="12.75">
      <c r="B270" s="383">
        <v>6</v>
      </c>
      <c r="C270" s="374" t="s">
        <v>71</v>
      </c>
      <c r="D270" s="455"/>
      <c r="E270" s="394">
        <f t="shared" si="18"/>
        <v>0</v>
      </c>
      <c r="F270" s="394">
        <f t="shared" si="18"/>
        <v>0</v>
      </c>
      <c r="G270" s="394">
        <f t="shared" si="18"/>
        <v>0</v>
      </c>
      <c r="H270" s="391">
        <f t="shared" si="17"/>
        <v>0</v>
      </c>
    </row>
    <row r="271" spans="2:8" ht="12.75">
      <c r="B271" s="383">
        <v>7</v>
      </c>
      <c r="C271" s="395" t="str">
        <f>+C134</f>
        <v>Средства у припреми</v>
      </c>
      <c r="D271" s="449"/>
      <c r="E271" s="394">
        <f t="shared" si="18"/>
        <v>0</v>
      </c>
      <c r="F271" s="394">
        <f t="shared" si="18"/>
        <v>0</v>
      </c>
      <c r="G271" s="394">
        <f t="shared" si="18"/>
        <v>0</v>
      </c>
      <c r="H271" s="391">
        <f t="shared" si="17"/>
        <v>0</v>
      </c>
    </row>
    <row r="272" spans="2:8" ht="12.75">
      <c r="B272" s="384">
        <v>8</v>
      </c>
      <c r="C272" s="396">
        <f>+C135</f>
        <v>0</v>
      </c>
      <c r="D272" s="450"/>
      <c r="E272" s="397">
        <f t="shared" si="18"/>
        <v>0</v>
      </c>
      <c r="F272" s="397">
        <f t="shared" si="18"/>
        <v>0</v>
      </c>
      <c r="G272" s="397">
        <f t="shared" si="18"/>
        <v>0</v>
      </c>
      <c r="H272" s="362">
        <f t="shared" si="17"/>
        <v>0</v>
      </c>
    </row>
    <row r="273" spans="2:8" ht="12.75">
      <c r="B273" s="379" t="s">
        <v>165</v>
      </c>
      <c r="C273" s="380" t="s">
        <v>60</v>
      </c>
      <c r="D273" s="197"/>
      <c r="E273" s="197">
        <f>+SUM(INDEX(E:E,ROW()+1):INDEX(E:E,ROW(E282)-1))</f>
        <v>0</v>
      </c>
      <c r="F273" s="197">
        <f>+SUM(INDEX(F:F,ROW()+1):INDEX(F:F,ROW(F282)-1))</f>
        <v>0</v>
      </c>
      <c r="G273" s="197">
        <f>+SUM(INDEX(G:G,ROW()+1):INDEX(G:G,ROW(G282)-1))</f>
        <v>0</v>
      </c>
      <c r="H273" s="198">
        <f t="shared" si="17"/>
        <v>0</v>
      </c>
    </row>
    <row r="274" spans="2:8" ht="12.75">
      <c r="B274" s="381">
        <v>1</v>
      </c>
      <c r="C274" s="398">
        <f aca="true" t="shared" si="19" ref="C274:C281">+C137</f>
        <v>0</v>
      </c>
      <c r="D274" s="452"/>
      <c r="E274" s="390">
        <f aca="true" t="shared" si="20" ref="E274:G281">+$D274*E137</f>
        <v>0</v>
      </c>
      <c r="F274" s="390">
        <f t="shared" si="20"/>
        <v>0</v>
      </c>
      <c r="G274" s="390">
        <f t="shared" si="20"/>
        <v>0</v>
      </c>
      <c r="H274" s="391">
        <f t="shared" si="17"/>
        <v>0</v>
      </c>
    </row>
    <row r="275" spans="2:8" ht="12.75">
      <c r="B275" s="383">
        <v>2</v>
      </c>
      <c r="C275" s="395">
        <f t="shared" si="19"/>
        <v>0</v>
      </c>
      <c r="D275" s="449"/>
      <c r="E275" s="394">
        <f t="shared" si="20"/>
        <v>0</v>
      </c>
      <c r="F275" s="394">
        <f t="shared" si="20"/>
        <v>0</v>
      </c>
      <c r="G275" s="394">
        <f t="shared" si="20"/>
        <v>0</v>
      </c>
      <c r="H275" s="391">
        <f t="shared" si="17"/>
        <v>0</v>
      </c>
    </row>
    <row r="276" spans="2:8" ht="12.75">
      <c r="B276" s="383">
        <v>3</v>
      </c>
      <c r="C276" s="395">
        <f t="shared" si="19"/>
        <v>0</v>
      </c>
      <c r="D276" s="449"/>
      <c r="E276" s="394">
        <f t="shared" si="20"/>
        <v>0</v>
      </c>
      <c r="F276" s="394">
        <f t="shared" si="20"/>
        <v>0</v>
      </c>
      <c r="G276" s="394">
        <f t="shared" si="20"/>
        <v>0</v>
      </c>
      <c r="H276" s="391">
        <f t="shared" si="17"/>
        <v>0</v>
      </c>
    </row>
    <row r="277" spans="2:8" ht="12.75">
      <c r="B277" s="383">
        <v>4</v>
      </c>
      <c r="C277" s="395">
        <f t="shared" si="19"/>
        <v>0</v>
      </c>
      <c r="D277" s="449"/>
      <c r="E277" s="394">
        <f t="shared" si="20"/>
        <v>0</v>
      </c>
      <c r="F277" s="394">
        <f t="shared" si="20"/>
        <v>0</v>
      </c>
      <c r="G277" s="394">
        <f t="shared" si="20"/>
        <v>0</v>
      </c>
      <c r="H277" s="391">
        <f t="shared" si="17"/>
        <v>0</v>
      </c>
    </row>
    <row r="278" spans="2:8" ht="12.75">
      <c r="B278" s="383">
        <v>5</v>
      </c>
      <c r="C278" s="395">
        <f t="shared" si="19"/>
        <v>0</v>
      </c>
      <c r="D278" s="449"/>
      <c r="E278" s="394">
        <f t="shared" si="20"/>
        <v>0</v>
      </c>
      <c r="F278" s="394">
        <f t="shared" si="20"/>
        <v>0</v>
      </c>
      <c r="G278" s="394">
        <f t="shared" si="20"/>
        <v>0</v>
      </c>
      <c r="H278" s="391">
        <f t="shared" si="17"/>
        <v>0</v>
      </c>
    </row>
    <row r="279" spans="2:8" ht="12.75">
      <c r="B279" s="383">
        <v>6</v>
      </c>
      <c r="C279" s="395">
        <f t="shared" si="19"/>
        <v>0</v>
      </c>
      <c r="D279" s="449"/>
      <c r="E279" s="394">
        <f t="shared" si="20"/>
        <v>0</v>
      </c>
      <c r="F279" s="394">
        <f t="shared" si="20"/>
        <v>0</v>
      </c>
      <c r="G279" s="394">
        <f t="shared" si="20"/>
        <v>0</v>
      </c>
      <c r="H279" s="391">
        <f t="shared" si="17"/>
        <v>0</v>
      </c>
    </row>
    <row r="280" spans="2:8" ht="12.75">
      <c r="B280" s="383">
        <v>7</v>
      </c>
      <c r="C280" s="395">
        <f t="shared" si="19"/>
        <v>0</v>
      </c>
      <c r="D280" s="449"/>
      <c r="E280" s="394">
        <f t="shared" si="20"/>
        <v>0</v>
      </c>
      <c r="F280" s="394">
        <f t="shared" si="20"/>
        <v>0</v>
      </c>
      <c r="G280" s="394">
        <f t="shared" si="20"/>
        <v>0</v>
      </c>
      <c r="H280" s="391">
        <f t="shared" si="17"/>
        <v>0</v>
      </c>
    </row>
    <row r="281" spans="2:8" ht="13.5" thickBot="1">
      <c r="B281" s="385">
        <v>8</v>
      </c>
      <c r="C281" s="399">
        <f t="shared" si="19"/>
        <v>0</v>
      </c>
      <c r="D281" s="453"/>
      <c r="E281" s="400">
        <f t="shared" si="20"/>
        <v>0</v>
      </c>
      <c r="F281" s="400">
        <f t="shared" si="20"/>
        <v>0</v>
      </c>
      <c r="G281" s="400">
        <f t="shared" si="20"/>
        <v>0</v>
      </c>
      <c r="H281" s="401">
        <f t="shared" si="17"/>
        <v>0</v>
      </c>
    </row>
    <row r="282" ht="13.5" thickTop="1">
      <c r="B282" s="354" t="s">
        <v>572</v>
      </c>
    </row>
    <row r="283" ht="12.75">
      <c r="B283" s="320"/>
    </row>
    <row r="284" spans="2:9" ht="12.75">
      <c r="B284" s="1124" t="s">
        <v>663</v>
      </c>
      <c r="C284" s="1124"/>
      <c r="D284" s="1124"/>
      <c r="E284" s="1124"/>
      <c r="F284" s="1124"/>
      <c r="G284" s="1124"/>
      <c r="H284" s="1124"/>
      <c r="I284" s="1124"/>
    </row>
    <row r="285" spans="2:9" ht="13.5" thickBot="1">
      <c r="B285" s="988"/>
      <c r="C285" s="988"/>
      <c r="D285" s="989"/>
      <c r="E285" s="989"/>
      <c r="F285" s="989"/>
      <c r="G285" s="988"/>
      <c r="H285" s="988"/>
      <c r="I285" s="988"/>
    </row>
    <row r="286" spans="2:8" ht="64.5" thickTop="1">
      <c r="B286" s="1033" t="s">
        <v>14</v>
      </c>
      <c r="C286" s="1125" t="s">
        <v>662</v>
      </c>
      <c r="D286" s="1126"/>
      <c r="E286" s="482" t="s">
        <v>476</v>
      </c>
      <c r="F286" s="602" t="s">
        <v>400</v>
      </c>
      <c r="G286" s="597" t="s">
        <v>413</v>
      </c>
      <c r="H286" s="598" t="s">
        <v>64</v>
      </c>
    </row>
    <row r="287" spans="2:8" ht="12.75">
      <c r="B287" s="1034">
        <v>1</v>
      </c>
      <c r="C287" s="1127">
        <f>+'Poc. strana'!$C$19</f>
        <v>2023</v>
      </c>
      <c r="D287" s="1128"/>
      <c r="E287" s="1035"/>
      <c r="F287" s="1036"/>
      <c r="G287" s="1036"/>
      <c r="H287" s="1037">
        <f>SUM(E287:G287)</f>
        <v>0</v>
      </c>
    </row>
    <row r="288" spans="2:8" ht="12.75">
      <c r="B288" s="1038">
        <v>2</v>
      </c>
      <c r="C288" s="1129">
        <f>+'Poc. strana'!$C$19-1</f>
        <v>2022</v>
      </c>
      <c r="D288" s="1130"/>
      <c r="E288" s="1039"/>
      <c r="F288" s="1040"/>
      <c r="G288" s="1040"/>
      <c r="H288" s="1041">
        <f>SUM(E288:G288)</f>
        <v>0</v>
      </c>
    </row>
    <row r="289" spans="2:8" ht="13.5" thickBot="1">
      <c r="B289" s="1042">
        <v>3</v>
      </c>
      <c r="C289" s="1131">
        <f>+'Poc. strana'!$C$19-2</f>
        <v>2021</v>
      </c>
      <c r="D289" s="1132"/>
      <c r="E289" s="1043"/>
      <c r="F289" s="1044"/>
      <c r="G289" s="1044"/>
      <c r="H289" s="1045">
        <f>SUM(E289:G289)</f>
        <v>0</v>
      </c>
    </row>
    <row r="290" ht="13.5" thickTop="1"/>
  </sheetData>
  <sheetProtection formatCells="0" insertRows="0" selectLockedCells="1"/>
  <mergeCells count="6">
    <mergeCell ref="B7:H7"/>
    <mergeCell ref="B284:I284"/>
    <mergeCell ref="C286:D286"/>
    <mergeCell ref="C287:D287"/>
    <mergeCell ref="C288:D288"/>
    <mergeCell ref="C289:D289"/>
  </mergeCells>
  <printOptions horizontalCentered="1"/>
  <pageMargins left="0.236220472440945" right="0.236220472440945" top="0.511811023622047" bottom="0.511811023622047" header="0.236220472440945" footer="0.236220472440945"/>
  <pageSetup fitToHeight="2" horizontalDpi="600" verticalDpi="600" orientation="portrait" paperSize="9" scale="38" r:id="rId1"/>
  <headerFooter alignWithMargins="0">
    <oddFooter>&amp;R&amp;"Arial Narrow,Regular"Страна &amp;P од &amp;N</oddFooter>
  </headerFooter>
  <rowBreaks count="1" manualBreakCount="1">
    <brk id="1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254" customWidth="1"/>
    <col min="2" max="2" width="10.57421875" style="293" customWidth="1"/>
    <col min="3" max="3" width="10.57421875" style="254" customWidth="1"/>
    <col min="4" max="4" width="61.140625" style="294" customWidth="1"/>
    <col min="5" max="6" width="13.7109375" style="294" customWidth="1"/>
    <col min="7" max="11" width="13.7109375" style="254" customWidth="1"/>
    <col min="12" max="16384" width="9.140625" style="254" customWidth="1"/>
  </cols>
  <sheetData>
    <row r="1" spans="1:11" s="243" customFormat="1" ht="12.75">
      <c r="A1" s="243" t="s">
        <v>139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2:11" s="243" customFormat="1" ht="12.75"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3" spans="1:11" s="243" customFormat="1" ht="12.75">
      <c r="A3" s="246"/>
      <c r="B3" s="247" t="str">
        <f>+CONCATENATE('Poc. strana'!$A$15," ",'Poc. strana'!$C$15)</f>
        <v>Назив енергетског субјекта: </v>
      </c>
      <c r="C3" s="247"/>
      <c r="D3" s="248"/>
      <c r="K3" s="249"/>
    </row>
    <row r="4" spans="1:4" s="243" customFormat="1" ht="12.75">
      <c r="A4" s="250"/>
      <c r="B4" s="246" t="str">
        <f>+CONCATENATE('Poc. strana'!$A$29," ",'Poc. strana'!$C$29)</f>
        <v>Датум обраде: </v>
      </c>
      <c r="C4" s="247"/>
      <c r="D4" s="248"/>
    </row>
    <row r="5" spans="1:4" s="243" customFormat="1" ht="11.25" customHeight="1">
      <c r="A5" s="250"/>
      <c r="B5" s="246"/>
      <c r="C5" s="247"/>
      <c r="D5" s="248"/>
    </row>
    <row r="6" spans="1:6" s="253" customFormat="1" ht="12.75" customHeight="1">
      <c r="A6" s="250"/>
      <c r="B6" s="251"/>
      <c r="C6" s="252"/>
      <c r="D6" s="248"/>
      <c r="E6" s="243"/>
      <c r="F6" s="243"/>
    </row>
    <row r="7" spans="2:11" ht="12.75" customHeight="1">
      <c r="B7" s="1133" t="s">
        <v>558</v>
      </c>
      <c r="C7" s="1133"/>
      <c r="D7" s="1133"/>
      <c r="E7" s="1133"/>
      <c r="F7" s="1133"/>
      <c r="G7" s="1133"/>
      <c r="H7" s="1133"/>
      <c r="I7" s="1133"/>
      <c r="J7" s="1133"/>
      <c r="K7" s="1133"/>
    </row>
    <row r="8" spans="2:11" ht="12.75" customHeigh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11" ht="12.75" customHeight="1" thickBot="1"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2:11" ht="12.75" customHeight="1" thickTop="1">
      <c r="B10" s="1145" t="str">
        <f>CONCATENATE("Подаци за годину:"," ",'Poc. strana'!$C$19)</f>
        <v>Подаци за годину: 2023</v>
      </c>
      <c r="C10" s="1146"/>
      <c r="D10" s="1146"/>
      <c r="E10" s="1146"/>
      <c r="F10" s="1146"/>
      <c r="G10" s="1146"/>
      <c r="H10" s="1146"/>
      <c r="I10" s="1146"/>
      <c r="J10" s="1146"/>
      <c r="K10" s="256" t="s">
        <v>173</v>
      </c>
    </row>
    <row r="11" spans="2:11" ht="12.75" customHeight="1">
      <c r="B11" s="1137" t="s">
        <v>14</v>
      </c>
      <c r="C11" s="1140" t="s">
        <v>123</v>
      </c>
      <c r="D11" s="1140" t="s">
        <v>76</v>
      </c>
      <c r="E11" s="1134" t="s">
        <v>122</v>
      </c>
      <c r="F11" s="1135"/>
      <c r="G11" s="1135"/>
      <c r="H11" s="1135"/>
      <c r="I11" s="1135"/>
      <c r="J11" s="1135"/>
      <c r="K11" s="1136"/>
    </row>
    <row r="12" spans="2:11" s="257" customFormat="1" ht="25.5" customHeight="1">
      <c r="B12" s="1138"/>
      <c r="C12" s="1141"/>
      <c r="D12" s="1141"/>
      <c r="E12" s="1150" t="s">
        <v>476</v>
      </c>
      <c r="F12" s="1144"/>
      <c r="G12" s="1143" t="s">
        <v>400</v>
      </c>
      <c r="H12" s="1144"/>
      <c r="I12" s="1143" t="s">
        <v>413</v>
      </c>
      <c r="J12" s="1144"/>
      <c r="K12" s="258" t="s">
        <v>64</v>
      </c>
    </row>
    <row r="13" spans="2:11" s="257" customFormat="1" ht="12.75">
      <c r="B13" s="1139"/>
      <c r="C13" s="1142"/>
      <c r="D13" s="1142"/>
      <c r="E13" s="492" t="s">
        <v>352</v>
      </c>
      <c r="F13" s="492" t="s">
        <v>353</v>
      </c>
      <c r="G13" s="492" t="s">
        <v>352</v>
      </c>
      <c r="H13" s="492" t="s">
        <v>353</v>
      </c>
      <c r="I13" s="492" t="s">
        <v>352</v>
      </c>
      <c r="J13" s="492" t="s">
        <v>353</v>
      </c>
      <c r="K13" s="258"/>
    </row>
    <row r="14" spans="2:11" s="257" customFormat="1" ht="12.75" customHeight="1">
      <c r="B14" s="589" t="s">
        <v>77</v>
      </c>
      <c r="C14" s="588">
        <v>50</v>
      </c>
      <c r="D14" s="591" t="s">
        <v>478</v>
      </c>
      <c r="E14" s="367"/>
      <c r="F14" s="262">
        <f>+'2 Zajed tr sred prih'!E149</f>
        <v>0</v>
      </c>
      <c r="G14" s="367"/>
      <c r="H14" s="262">
        <f>+'2 Zajed tr sred prih'!F149</f>
        <v>0</v>
      </c>
      <c r="I14" s="367"/>
      <c r="J14" s="409">
        <f>+'2 Zajed tr sred prih'!G149</f>
        <v>0</v>
      </c>
      <c r="K14" s="263">
        <f>SUM(E14:J14)</f>
        <v>0</v>
      </c>
    </row>
    <row r="15" spans="2:11" ht="12.75" customHeight="1">
      <c r="B15" s="259" t="s">
        <v>80</v>
      </c>
      <c r="C15" s="260">
        <v>51</v>
      </c>
      <c r="D15" s="590" t="s">
        <v>29</v>
      </c>
      <c r="E15" s="262">
        <f>+E16+E33+E34+E47+E48</f>
        <v>0</v>
      </c>
      <c r="F15" s="262">
        <f aca="true" t="shared" si="0" ref="F15:K15">+F16+F33+F34+F47+F48</f>
        <v>0</v>
      </c>
      <c r="G15" s="262">
        <f t="shared" si="0"/>
        <v>0</v>
      </c>
      <c r="H15" s="262">
        <f t="shared" si="0"/>
        <v>0</v>
      </c>
      <c r="I15" s="262">
        <f t="shared" si="0"/>
        <v>0</v>
      </c>
      <c r="J15" s="262">
        <f t="shared" si="0"/>
        <v>0</v>
      </c>
      <c r="K15" s="263">
        <f t="shared" si="0"/>
        <v>0</v>
      </c>
    </row>
    <row r="16" spans="2:11" ht="12.75" customHeight="1">
      <c r="B16" s="264" t="s">
        <v>49</v>
      </c>
      <c r="C16" s="265">
        <v>511</v>
      </c>
      <c r="D16" s="266" t="s">
        <v>78</v>
      </c>
      <c r="E16" s="267">
        <f>+E17+E26</f>
        <v>0</v>
      </c>
      <c r="F16" s="267">
        <f aca="true" t="shared" si="1" ref="F16:K16">+F17+F26</f>
        <v>0</v>
      </c>
      <c r="G16" s="267">
        <f t="shared" si="1"/>
        <v>0</v>
      </c>
      <c r="H16" s="267">
        <f t="shared" si="1"/>
        <v>0</v>
      </c>
      <c r="I16" s="267">
        <f t="shared" si="1"/>
        <v>0</v>
      </c>
      <c r="J16" s="267">
        <f t="shared" si="1"/>
        <v>0</v>
      </c>
      <c r="K16" s="268">
        <f t="shared" si="1"/>
        <v>0</v>
      </c>
    </row>
    <row r="17" spans="2:11" ht="12.75" customHeight="1">
      <c r="B17" s="264" t="s">
        <v>482</v>
      </c>
      <c r="C17" s="265"/>
      <c r="D17" s="266" t="s">
        <v>285</v>
      </c>
      <c r="E17" s="267">
        <f>+E18+E21+E25</f>
        <v>0</v>
      </c>
      <c r="F17" s="267">
        <f aca="true" t="shared" si="2" ref="F17:K17">+F18+F21+F25</f>
        <v>0</v>
      </c>
      <c r="G17" s="267">
        <f t="shared" si="2"/>
        <v>0</v>
      </c>
      <c r="H17" s="267">
        <f t="shared" si="2"/>
        <v>0</v>
      </c>
      <c r="I17" s="267">
        <f t="shared" si="2"/>
        <v>0</v>
      </c>
      <c r="J17" s="267">
        <f t="shared" si="2"/>
        <v>0</v>
      </c>
      <c r="K17" s="269">
        <f t="shared" si="2"/>
        <v>0</v>
      </c>
    </row>
    <row r="18" spans="2:11" ht="12.75" customHeight="1">
      <c r="B18" s="270" t="s">
        <v>483</v>
      </c>
      <c r="C18" s="271"/>
      <c r="D18" s="272" t="s">
        <v>286</v>
      </c>
      <c r="E18" s="273">
        <f>SUM(E19:E20)</f>
        <v>0</v>
      </c>
      <c r="F18" s="273">
        <f aca="true" t="shared" si="3" ref="F18:K18">SUM(F19:F20)</f>
        <v>0</v>
      </c>
      <c r="G18" s="273">
        <f t="shared" si="3"/>
        <v>0</v>
      </c>
      <c r="H18" s="273">
        <f t="shared" si="3"/>
        <v>0</v>
      </c>
      <c r="I18" s="273">
        <f t="shared" si="3"/>
        <v>0</v>
      </c>
      <c r="J18" s="273">
        <f t="shared" si="3"/>
        <v>0</v>
      </c>
      <c r="K18" s="269">
        <f t="shared" si="3"/>
        <v>0</v>
      </c>
    </row>
    <row r="19" spans="2:11" ht="12.75" customHeight="1">
      <c r="B19" s="270" t="s">
        <v>484</v>
      </c>
      <c r="C19" s="271"/>
      <c r="D19" s="272" t="s">
        <v>287</v>
      </c>
      <c r="E19" s="628"/>
      <c r="F19" s="273">
        <f>+'2 Zajed tr sred prih'!E155</f>
        <v>0</v>
      </c>
      <c r="G19" s="299"/>
      <c r="H19" s="273">
        <f>+'2 Zajed tr sred prih'!F155</f>
        <v>0</v>
      </c>
      <c r="I19" s="299"/>
      <c r="J19" s="403">
        <f>+'2 Zajed tr sred prih'!G155</f>
        <v>0</v>
      </c>
      <c r="K19" s="269">
        <f>SUM(E19:J19)</f>
        <v>0</v>
      </c>
    </row>
    <row r="20" spans="2:11" ht="12.75" customHeight="1">
      <c r="B20" s="270" t="s">
        <v>485</v>
      </c>
      <c r="C20" s="271"/>
      <c r="D20" s="272" t="s">
        <v>288</v>
      </c>
      <c r="E20" s="299"/>
      <c r="F20" s="273">
        <f>+'2 Zajed tr sred prih'!E156</f>
        <v>0</v>
      </c>
      <c r="G20" s="299"/>
      <c r="H20" s="273">
        <f>+'2 Zajed tr sred prih'!F156</f>
        <v>0</v>
      </c>
      <c r="I20" s="299"/>
      <c r="J20" s="403">
        <f>+'2 Zajed tr sred prih'!G156</f>
        <v>0</v>
      </c>
      <c r="K20" s="269">
        <f>SUM(E20:J20)</f>
        <v>0</v>
      </c>
    </row>
    <row r="21" spans="2:11" ht="12.75" customHeight="1">
      <c r="B21" s="270" t="s">
        <v>486</v>
      </c>
      <c r="C21" s="271"/>
      <c r="D21" s="272" t="s">
        <v>289</v>
      </c>
      <c r="E21" s="273">
        <f>SUM(E22:E24)</f>
        <v>0</v>
      </c>
      <c r="F21" s="273">
        <f aca="true" t="shared" si="4" ref="F21:K21">SUM(F22:F24)</f>
        <v>0</v>
      </c>
      <c r="G21" s="273">
        <f t="shared" si="4"/>
        <v>0</v>
      </c>
      <c r="H21" s="273">
        <f t="shared" si="4"/>
        <v>0</v>
      </c>
      <c r="I21" s="273">
        <f t="shared" si="4"/>
        <v>0</v>
      </c>
      <c r="J21" s="273">
        <f t="shared" si="4"/>
        <v>0</v>
      </c>
      <c r="K21" s="269">
        <f t="shared" si="4"/>
        <v>0</v>
      </c>
    </row>
    <row r="22" spans="2:11" ht="12.75" customHeight="1">
      <c r="B22" s="270" t="s">
        <v>487</v>
      </c>
      <c r="C22" s="271"/>
      <c r="D22" s="272" t="str">
        <f>+D19</f>
        <v>Текуће одржавање</v>
      </c>
      <c r="E22" s="628"/>
      <c r="F22" s="273">
        <f>+'2 Zajed tr sred prih'!E158</f>
        <v>0</v>
      </c>
      <c r="G22" s="299"/>
      <c r="H22" s="273">
        <f>+'2 Zajed tr sred prih'!F158</f>
        <v>0</v>
      </c>
      <c r="I22" s="299"/>
      <c r="J22" s="403">
        <f>+'2 Zajed tr sred prih'!G158</f>
        <v>0</v>
      </c>
      <c r="K22" s="269">
        <f>SUM(E22:J22)</f>
        <v>0</v>
      </c>
    </row>
    <row r="23" spans="2:11" ht="12.75" customHeight="1">
      <c r="B23" s="270" t="s">
        <v>488</v>
      </c>
      <c r="C23" s="271"/>
      <c r="D23" s="272" t="str">
        <f>+D20</f>
        <v>Инвестиционо одржавање</v>
      </c>
      <c r="E23" s="299"/>
      <c r="F23" s="273">
        <f>+'2 Zajed tr sred prih'!E159</f>
        <v>0</v>
      </c>
      <c r="G23" s="299"/>
      <c r="H23" s="273">
        <f>+'2 Zajed tr sred prih'!F159</f>
        <v>0</v>
      </c>
      <c r="I23" s="299"/>
      <c r="J23" s="403">
        <f>+'2 Zajed tr sred prih'!G159</f>
        <v>0</v>
      </c>
      <c r="K23" s="269">
        <f>SUM(E23:J23)</f>
        <v>0</v>
      </c>
    </row>
    <row r="24" spans="2:11" ht="12.75" customHeight="1">
      <c r="B24" s="270" t="s">
        <v>489</v>
      </c>
      <c r="C24" s="271"/>
      <c r="D24" s="272" t="s">
        <v>290</v>
      </c>
      <c r="E24" s="299"/>
      <c r="F24" s="273">
        <f>+'2 Zajed tr sred prih'!E160</f>
        <v>0</v>
      </c>
      <c r="G24" s="299"/>
      <c r="H24" s="273">
        <f>+'2 Zajed tr sred prih'!F160</f>
        <v>0</v>
      </c>
      <c r="I24" s="299"/>
      <c r="J24" s="403">
        <f>+'2 Zajed tr sred prih'!G160</f>
        <v>0</v>
      </c>
      <c r="K24" s="269">
        <f>SUM(E24:J24)</f>
        <v>0</v>
      </c>
    </row>
    <row r="25" spans="2:11" ht="12.75" customHeight="1">
      <c r="B25" s="270" t="s">
        <v>490</v>
      </c>
      <c r="C25" s="271"/>
      <c r="D25" s="272" t="s">
        <v>291</v>
      </c>
      <c r="E25" s="299"/>
      <c r="F25" s="273">
        <f>+'2 Zajed tr sred prih'!E161</f>
        <v>0</v>
      </c>
      <c r="G25" s="299"/>
      <c r="H25" s="273">
        <f>+'2 Zajed tr sred prih'!F161</f>
        <v>0</v>
      </c>
      <c r="I25" s="299"/>
      <c r="J25" s="403">
        <f>+'2 Zajed tr sred prih'!G161</f>
        <v>0</v>
      </c>
      <c r="K25" s="269">
        <f>SUM(E25:J25)</f>
        <v>0</v>
      </c>
    </row>
    <row r="26" spans="2:11" ht="12.75" customHeight="1">
      <c r="B26" s="270" t="s">
        <v>491</v>
      </c>
      <c r="C26" s="271"/>
      <c r="D26" s="272" t="s">
        <v>292</v>
      </c>
      <c r="E26" s="273">
        <f aca="true" t="shared" si="5" ref="E26:K26">SUM(E27:E32)</f>
        <v>0</v>
      </c>
      <c r="F26" s="273">
        <f t="shared" si="5"/>
        <v>0</v>
      </c>
      <c r="G26" s="273">
        <f t="shared" si="5"/>
        <v>0</v>
      </c>
      <c r="H26" s="273">
        <f t="shared" si="5"/>
        <v>0</v>
      </c>
      <c r="I26" s="273">
        <f t="shared" si="5"/>
        <v>0</v>
      </c>
      <c r="J26" s="273">
        <f t="shared" si="5"/>
        <v>0</v>
      </c>
      <c r="K26" s="269">
        <f t="shared" si="5"/>
        <v>0</v>
      </c>
    </row>
    <row r="27" spans="2:11" ht="12.75" customHeight="1">
      <c r="B27" s="270" t="s">
        <v>492</v>
      </c>
      <c r="C27" s="271"/>
      <c r="D27" s="272" t="s">
        <v>293</v>
      </c>
      <c r="E27" s="299"/>
      <c r="F27" s="273">
        <f>+'2 Zajed tr sred prih'!E163</f>
        <v>0</v>
      </c>
      <c r="G27" s="299"/>
      <c r="H27" s="273">
        <f>+'2 Zajed tr sred prih'!F163</f>
        <v>0</v>
      </c>
      <c r="I27" s="299"/>
      <c r="J27" s="403">
        <f>+'2 Zajed tr sred prih'!G163</f>
        <v>0</v>
      </c>
      <c r="K27" s="269">
        <f aca="true" t="shared" si="6" ref="K27:K33">SUM(E27:J27)</f>
        <v>0</v>
      </c>
    </row>
    <row r="28" spans="2:11" ht="12.75" customHeight="1">
      <c r="B28" s="270" t="s">
        <v>493</v>
      </c>
      <c r="C28" s="271"/>
      <c r="D28" s="272" t="s">
        <v>294</v>
      </c>
      <c r="E28" s="628"/>
      <c r="F28" s="273">
        <f>+'2 Zajed tr sred prih'!E164</f>
        <v>0</v>
      </c>
      <c r="G28" s="299"/>
      <c r="H28" s="273">
        <f>+'2 Zajed tr sred prih'!F164</f>
        <v>0</v>
      </c>
      <c r="I28" s="299"/>
      <c r="J28" s="403">
        <f>+'2 Zajed tr sred prih'!G164</f>
        <v>0</v>
      </c>
      <c r="K28" s="269">
        <f t="shared" si="6"/>
        <v>0</v>
      </c>
    </row>
    <row r="29" spans="2:11" ht="12.75" customHeight="1">
      <c r="B29" s="270" t="s">
        <v>494</v>
      </c>
      <c r="C29" s="271"/>
      <c r="D29" s="272" t="s">
        <v>295</v>
      </c>
      <c r="E29" s="299"/>
      <c r="F29" s="273">
        <f>+'2 Zajed tr sred prih'!E165</f>
        <v>0</v>
      </c>
      <c r="G29" s="299"/>
      <c r="H29" s="273">
        <f>+'2 Zajed tr sred prih'!F165</f>
        <v>0</v>
      </c>
      <c r="I29" s="299"/>
      <c r="J29" s="403">
        <f>+'2 Zajed tr sred prih'!G165</f>
        <v>0</v>
      </c>
      <c r="K29" s="269">
        <f t="shared" si="6"/>
        <v>0</v>
      </c>
    </row>
    <row r="30" spans="2:11" ht="12.75" customHeight="1">
      <c r="B30" s="270" t="s">
        <v>495</v>
      </c>
      <c r="C30" s="271"/>
      <c r="D30" s="272" t="s">
        <v>296</v>
      </c>
      <c r="E30" s="299"/>
      <c r="F30" s="273">
        <f>+'2 Zajed tr sred prih'!E166</f>
        <v>0</v>
      </c>
      <c r="G30" s="299"/>
      <c r="H30" s="273">
        <f>+'2 Zajed tr sred prih'!F166</f>
        <v>0</v>
      </c>
      <c r="I30" s="299"/>
      <c r="J30" s="403">
        <f>+'2 Zajed tr sred prih'!G166</f>
        <v>0</v>
      </c>
      <c r="K30" s="269">
        <f t="shared" si="6"/>
        <v>0</v>
      </c>
    </row>
    <row r="31" spans="2:11" ht="12.75" customHeight="1">
      <c r="B31" s="270" t="s">
        <v>496</v>
      </c>
      <c r="C31" s="271"/>
      <c r="D31" s="272" t="s">
        <v>297</v>
      </c>
      <c r="E31" s="299"/>
      <c r="F31" s="273">
        <f>+'2 Zajed tr sred prih'!E167</f>
        <v>0</v>
      </c>
      <c r="G31" s="299"/>
      <c r="H31" s="273">
        <f>+'2 Zajed tr sred prih'!F167</f>
        <v>0</v>
      </c>
      <c r="I31" s="299"/>
      <c r="J31" s="403">
        <f>+'2 Zajed tr sred prih'!G167</f>
        <v>0</v>
      </c>
      <c r="K31" s="269">
        <f t="shared" si="6"/>
        <v>0</v>
      </c>
    </row>
    <row r="32" spans="2:11" ht="12.75" customHeight="1">
      <c r="B32" s="270" t="s">
        <v>497</v>
      </c>
      <c r="C32" s="271"/>
      <c r="D32" s="272" t="s">
        <v>298</v>
      </c>
      <c r="E32" s="299"/>
      <c r="F32" s="273">
        <f>+'2 Zajed tr sred prih'!E168</f>
        <v>0</v>
      </c>
      <c r="G32" s="299"/>
      <c r="H32" s="273">
        <f>+'2 Zajed tr sred prih'!F168</f>
        <v>0</v>
      </c>
      <c r="I32" s="299"/>
      <c r="J32" s="403">
        <f>+'2 Zajed tr sred prih'!G168</f>
        <v>0</v>
      </c>
      <c r="K32" s="269">
        <f t="shared" si="6"/>
        <v>0</v>
      </c>
    </row>
    <row r="33" spans="2:11" ht="12.75" customHeight="1">
      <c r="B33" s="274" t="s">
        <v>50</v>
      </c>
      <c r="C33" s="275">
        <v>512</v>
      </c>
      <c r="D33" s="276" t="s">
        <v>79</v>
      </c>
      <c r="E33" s="299"/>
      <c r="F33" s="404">
        <f>+'2 Zajed tr sred prih'!E169</f>
        <v>0</v>
      </c>
      <c r="G33" s="300"/>
      <c r="H33" s="404">
        <f>+'2 Zajed tr sred prih'!F169</f>
        <v>0</v>
      </c>
      <c r="I33" s="300"/>
      <c r="J33" s="405">
        <f>+'2 Zajed tr sred prih'!G169</f>
        <v>0</v>
      </c>
      <c r="K33" s="277">
        <f t="shared" si="6"/>
        <v>0</v>
      </c>
    </row>
    <row r="34" spans="2:11" ht="12.75" customHeight="1">
      <c r="B34" s="270" t="s">
        <v>51</v>
      </c>
      <c r="C34" s="271">
        <v>513</v>
      </c>
      <c r="D34" s="272" t="s">
        <v>30</v>
      </c>
      <c r="E34" s="273">
        <f aca="true" t="shared" si="7" ref="E34:K34">+E35+E38+E39+E45+E46</f>
        <v>0</v>
      </c>
      <c r="F34" s="273">
        <f t="shared" si="7"/>
        <v>0</v>
      </c>
      <c r="G34" s="273">
        <f t="shared" si="7"/>
        <v>0</v>
      </c>
      <c r="H34" s="273">
        <f t="shared" si="7"/>
        <v>0</v>
      </c>
      <c r="I34" s="273">
        <f t="shared" si="7"/>
        <v>0</v>
      </c>
      <c r="J34" s="273">
        <f t="shared" si="7"/>
        <v>0</v>
      </c>
      <c r="K34" s="269">
        <f t="shared" si="7"/>
        <v>0</v>
      </c>
    </row>
    <row r="35" spans="2:11" ht="12.75" customHeight="1">
      <c r="B35" s="264" t="s">
        <v>498</v>
      </c>
      <c r="C35" s="265"/>
      <c r="D35" s="278" t="s">
        <v>480</v>
      </c>
      <c r="E35" s="403">
        <f aca="true" t="shared" si="8" ref="E35:J35">SUM(E36:E37)</f>
        <v>0</v>
      </c>
      <c r="F35" s="267">
        <f t="shared" si="8"/>
        <v>0</v>
      </c>
      <c r="G35" s="406">
        <f t="shared" si="8"/>
        <v>0</v>
      </c>
      <c r="H35" s="267">
        <f t="shared" si="8"/>
        <v>0</v>
      </c>
      <c r="I35" s="406">
        <f t="shared" si="8"/>
        <v>0</v>
      </c>
      <c r="J35" s="406">
        <f t="shared" si="8"/>
        <v>0</v>
      </c>
      <c r="K35" s="268">
        <f>SUM(E35:J35)</f>
        <v>0</v>
      </c>
    </row>
    <row r="36" spans="2:11" ht="12.75" customHeight="1">
      <c r="B36" s="264" t="s">
        <v>611</v>
      </c>
      <c r="C36" s="265"/>
      <c r="D36" s="278" t="s">
        <v>613</v>
      </c>
      <c r="E36" s="299"/>
      <c r="F36" s="267">
        <f>+'2 Zajed tr sred prih'!E172</f>
        <v>0</v>
      </c>
      <c r="G36" s="301"/>
      <c r="H36" s="267">
        <f>+'2 Zajed tr sred prih'!F172</f>
        <v>0</v>
      </c>
      <c r="I36" s="301"/>
      <c r="J36" s="406">
        <f>+'2 Zajed tr sred prih'!G172</f>
        <v>0</v>
      </c>
      <c r="K36" s="268">
        <f>SUM(E36:J36)</f>
        <v>0</v>
      </c>
    </row>
    <row r="37" spans="2:11" ht="25.5" customHeight="1">
      <c r="B37" s="264" t="s">
        <v>612</v>
      </c>
      <c r="C37" s="265"/>
      <c r="D37" s="994" t="s">
        <v>614</v>
      </c>
      <c r="E37" s="299"/>
      <c r="F37" s="267">
        <f>+'2 Zajed tr sred prih'!E173</f>
        <v>0</v>
      </c>
      <c r="G37" s="301"/>
      <c r="H37" s="267">
        <f>+'2 Zajed tr sred prih'!F173</f>
        <v>0</v>
      </c>
      <c r="I37" s="301"/>
      <c r="J37" s="406">
        <f>+'2 Zajed tr sred prih'!G173</f>
        <v>0</v>
      </c>
      <c r="K37" s="268">
        <f>SUM(E37:J37)</f>
        <v>0</v>
      </c>
    </row>
    <row r="38" spans="2:11" ht="12.75" customHeight="1">
      <c r="B38" s="264" t="s">
        <v>499</v>
      </c>
      <c r="C38" s="265"/>
      <c r="D38" s="278" t="s">
        <v>481</v>
      </c>
      <c r="E38" s="299"/>
      <c r="F38" s="267">
        <f>+'2 Zajed tr sred prih'!E175</f>
        <v>0</v>
      </c>
      <c r="G38" s="301"/>
      <c r="H38" s="267">
        <f>+'2 Zajed tr sred prih'!F175</f>
        <v>0</v>
      </c>
      <c r="I38" s="301"/>
      <c r="J38" s="406">
        <f>+'2 Zajed tr sred prih'!G175</f>
        <v>0</v>
      </c>
      <c r="K38" s="268">
        <f>SUM(E38:J38)</f>
        <v>0</v>
      </c>
    </row>
    <row r="39" spans="2:11" ht="12.75" customHeight="1">
      <c r="B39" s="270" t="s">
        <v>500</v>
      </c>
      <c r="C39" s="271"/>
      <c r="D39" s="279" t="s">
        <v>299</v>
      </c>
      <c r="E39" s="273">
        <f>SUM(E40:E44)</f>
        <v>0</v>
      </c>
      <c r="F39" s="273">
        <f aca="true" t="shared" si="9" ref="F39:K39">SUM(F40:F44)</f>
        <v>0</v>
      </c>
      <c r="G39" s="273">
        <f t="shared" si="9"/>
        <v>0</v>
      </c>
      <c r="H39" s="273">
        <f t="shared" si="9"/>
        <v>0</v>
      </c>
      <c r="I39" s="273">
        <f t="shared" si="9"/>
        <v>0</v>
      </c>
      <c r="J39" s="273">
        <f t="shared" si="9"/>
        <v>0</v>
      </c>
      <c r="K39" s="269">
        <f t="shared" si="9"/>
        <v>0</v>
      </c>
    </row>
    <row r="40" spans="2:11" ht="12.75" customHeight="1">
      <c r="B40" s="270" t="s">
        <v>501</v>
      </c>
      <c r="C40" s="275"/>
      <c r="D40" s="279" t="s">
        <v>300</v>
      </c>
      <c r="E40" s="299"/>
      <c r="F40" s="404">
        <f>+'2 Zajed tr sred prih'!E176</f>
        <v>0</v>
      </c>
      <c r="G40" s="300"/>
      <c r="H40" s="404">
        <f>+'2 Zajed tr sred prih'!F176</f>
        <v>0</v>
      </c>
      <c r="I40" s="300"/>
      <c r="J40" s="405">
        <f>+'2 Zajed tr sred prih'!G176</f>
        <v>0</v>
      </c>
      <c r="K40" s="269">
        <f aca="true" t="shared" si="10" ref="K40:K46">SUM(E40:J40)</f>
        <v>0</v>
      </c>
    </row>
    <row r="41" spans="2:11" ht="12.75" customHeight="1">
      <c r="B41" s="274" t="s">
        <v>502</v>
      </c>
      <c r="C41" s="275"/>
      <c r="D41" s="279" t="s">
        <v>301</v>
      </c>
      <c r="E41" s="299"/>
      <c r="F41" s="404">
        <f>+'2 Zajed tr sred prih'!E177</f>
        <v>0</v>
      </c>
      <c r="G41" s="300"/>
      <c r="H41" s="404">
        <f>+'2 Zajed tr sred prih'!F177</f>
        <v>0</v>
      </c>
      <c r="I41" s="300"/>
      <c r="J41" s="405">
        <f>+'2 Zajed tr sred prih'!G177</f>
        <v>0</v>
      </c>
      <c r="K41" s="269">
        <f t="shared" si="10"/>
        <v>0</v>
      </c>
    </row>
    <row r="42" spans="2:11" ht="12.75" customHeight="1">
      <c r="B42" s="270" t="s">
        <v>503</v>
      </c>
      <c r="C42" s="275"/>
      <c r="D42" s="279" t="s">
        <v>302</v>
      </c>
      <c r="E42" s="299"/>
      <c r="F42" s="404">
        <f>+'2 Zajed tr sred prih'!E178</f>
        <v>0</v>
      </c>
      <c r="G42" s="300"/>
      <c r="H42" s="404">
        <f>+'2 Zajed tr sred prih'!F178</f>
        <v>0</v>
      </c>
      <c r="I42" s="300"/>
      <c r="J42" s="405">
        <f>+'2 Zajed tr sred prih'!G178</f>
        <v>0</v>
      </c>
      <c r="K42" s="269">
        <f t="shared" si="10"/>
        <v>0</v>
      </c>
    </row>
    <row r="43" spans="2:11" ht="12.75" customHeight="1">
      <c r="B43" s="274" t="s">
        <v>504</v>
      </c>
      <c r="C43" s="275"/>
      <c r="D43" s="279" t="s">
        <v>303</v>
      </c>
      <c r="E43" s="299"/>
      <c r="F43" s="404">
        <f>+'2 Zajed tr sred prih'!E179</f>
        <v>0</v>
      </c>
      <c r="G43" s="300"/>
      <c r="H43" s="404">
        <f>+'2 Zajed tr sred prih'!F179</f>
        <v>0</v>
      </c>
      <c r="I43" s="300"/>
      <c r="J43" s="405">
        <f>+'2 Zajed tr sred prih'!G179</f>
        <v>0</v>
      </c>
      <c r="K43" s="269">
        <f t="shared" si="10"/>
        <v>0</v>
      </c>
    </row>
    <row r="44" spans="2:11" ht="12.75" customHeight="1">
      <c r="B44" s="270" t="s">
        <v>505</v>
      </c>
      <c r="C44" s="275"/>
      <c r="D44" s="280" t="s">
        <v>304</v>
      </c>
      <c r="E44" s="299"/>
      <c r="F44" s="404">
        <f>+'2 Zajed tr sred prih'!E180</f>
        <v>0</v>
      </c>
      <c r="G44" s="300"/>
      <c r="H44" s="404">
        <f>+'2 Zajed tr sred prih'!F180</f>
        <v>0</v>
      </c>
      <c r="I44" s="300"/>
      <c r="J44" s="405">
        <f>+'2 Zajed tr sred prih'!G180</f>
        <v>0</v>
      </c>
      <c r="K44" s="269">
        <f t="shared" si="10"/>
        <v>0</v>
      </c>
    </row>
    <row r="45" spans="2:11" ht="12.75" customHeight="1">
      <c r="B45" s="274" t="s">
        <v>506</v>
      </c>
      <c r="C45" s="275"/>
      <c r="D45" s="280" t="s">
        <v>305</v>
      </c>
      <c r="E45" s="299"/>
      <c r="F45" s="404">
        <f>+'2 Zajed tr sred prih'!E181</f>
        <v>0</v>
      </c>
      <c r="G45" s="300"/>
      <c r="H45" s="404">
        <f>+'2 Zajed tr sred prih'!F181</f>
        <v>0</v>
      </c>
      <c r="I45" s="300"/>
      <c r="J45" s="405"/>
      <c r="K45" s="269">
        <f t="shared" si="10"/>
        <v>0</v>
      </c>
    </row>
    <row r="46" spans="2:11" ht="12.75" customHeight="1">
      <c r="B46" s="274" t="s">
        <v>507</v>
      </c>
      <c r="C46" s="275"/>
      <c r="D46" s="283" t="s">
        <v>185</v>
      </c>
      <c r="E46" s="300"/>
      <c r="F46" s="404">
        <f>+'2 Zajed tr sred prih'!E182</f>
        <v>0</v>
      </c>
      <c r="G46" s="300"/>
      <c r="H46" s="404">
        <f>+'2 Zajed tr sred prih'!F182</f>
        <v>0</v>
      </c>
      <c r="I46" s="300"/>
      <c r="J46" s="405">
        <f>+'2 Zajed tr sred prih'!G182</f>
        <v>0</v>
      </c>
      <c r="K46" s="277">
        <f t="shared" si="10"/>
        <v>0</v>
      </c>
    </row>
    <row r="47" spans="2:11" ht="12.75" customHeight="1">
      <c r="B47" s="270" t="s">
        <v>59</v>
      </c>
      <c r="C47" s="271">
        <v>514</v>
      </c>
      <c r="D47" s="1028" t="s">
        <v>659</v>
      </c>
      <c r="E47" s="214"/>
      <c r="F47" s="404">
        <f>+'2 Zajed tr sred prih'!E183</f>
        <v>0</v>
      </c>
      <c r="G47" s="300"/>
      <c r="H47" s="404">
        <f>+'2 Zajed tr sred prih'!F183</f>
        <v>0</v>
      </c>
      <c r="I47" s="300"/>
      <c r="J47" s="405">
        <f>+'2 Zajed tr sred prih'!G183</f>
        <v>0</v>
      </c>
      <c r="K47" s="269">
        <f>SUM(E47:J47)</f>
        <v>0</v>
      </c>
    </row>
    <row r="48" spans="2:11" ht="12.75" customHeight="1">
      <c r="B48" s="281" t="s">
        <v>661</v>
      </c>
      <c r="C48" s="282">
        <v>515</v>
      </c>
      <c r="D48" s="1029" t="s">
        <v>660</v>
      </c>
      <c r="E48" s="302"/>
      <c r="F48" s="404">
        <f>+'2 Zajed tr sred prih'!E184</f>
        <v>0</v>
      </c>
      <c r="G48" s="300"/>
      <c r="H48" s="404">
        <f>+'2 Zajed tr sred prih'!F184</f>
        <v>0</v>
      </c>
      <c r="I48" s="300"/>
      <c r="J48" s="405">
        <f>+'2 Zajed tr sred prih'!G184</f>
        <v>0</v>
      </c>
      <c r="K48" s="284">
        <f>SUM(E48:J48)</f>
        <v>0</v>
      </c>
    </row>
    <row r="49" spans="2:11" ht="12.75" customHeight="1">
      <c r="B49" s="259" t="s">
        <v>88</v>
      </c>
      <c r="C49" s="260">
        <v>52</v>
      </c>
      <c r="D49" s="285" t="s">
        <v>31</v>
      </c>
      <c r="E49" s="262">
        <f>SUM(E50:E57)</f>
        <v>0</v>
      </c>
      <c r="F49" s="262">
        <f aca="true" t="shared" si="11" ref="F49:K49">SUM(F50:F57)</f>
        <v>0</v>
      </c>
      <c r="G49" s="262">
        <f t="shared" si="11"/>
        <v>0</v>
      </c>
      <c r="H49" s="262">
        <f t="shared" si="11"/>
        <v>0</v>
      </c>
      <c r="I49" s="262">
        <f t="shared" si="11"/>
        <v>0</v>
      </c>
      <c r="J49" s="262">
        <f t="shared" si="11"/>
        <v>0</v>
      </c>
      <c r="K49" s="263">
        <f t="shared" si="11"/>
        <v>0</v>
      </c>
    </row>
    <row r="50" spans="2:11" ht="12.75" customHeight="1">
      <c r="B50" s="264" t="s">
        <v>53</v>
      </c>
      <c r="C50" s="265">
        <v>520</v>
      </c>
      <c r="D50" s="266" t="s">
        <v>81</v>
      </c>
      <c r="E50" s="301"/>
      <c r="F50" s="267">
        <f>+'2 Zajed tr sred prih'!E186</f>
        <v>0</v>
      </c>
      <c r="G50" s="301"/>
      <c r="H50" s="267">
        <f>+'2 Zajed tr sred prih'!F186</f>
        <v>0</v>
      </c>
      <c r="I50" s="301"/>
      <c r="J50" s="406">
        <f>+'2 Zajed tr sred prih'!G186</f>
        <v>0</v>
      </c>
      <c r="K50" s="268">
        <f aca="true" t="shared" si="12" ref="K50:K56">SUM(E50:J50)</f>
        <v>0</v>
      </c>
    </row>
    <row r="51" spans="2:11" ht="12.75" customHeight="1">
      <c r="B51" s="270" t="s">
        <v>54</v>
      </c>
      <c r="C51" s="271">
        <v>521</v>
      </c>
      <c r="D51" s="272" t="s">
        <v>82</v>
      </c>
      <c r="E51" s="299"/>
      <c r="F51" s="273">
        <f>+'2 Zajed tr sred prih'!E187</f>
        <v>0</v>
      </c>
      <c r="G51" s="299"/>
      <c r="H51" s="273">
        <f>+'2 Zajed tr sred prih'!F187</f>
        <v>0</v>
      </c>
      <c r="I51" s="299"/>
      <c r="J51" s="403">
        <f>+'2 Zajed tr sred prih'!G187</f>
        <v>0</v>
      </c>
      <c r="K51" s="269">
        <f t="shared" si="12"/>
        <v>0</v>
      </c>
    </row>
    <row r="52" spans="2:11" ht="12.75" customHeight="1">
      <c r="B52" s="270" t="s">
        <v>52</v>
      </c>
      <c r="C52" s="271">
        <v>522</v>
      </c>
      <c r="D52" s="272" t="s">
        <v>83</v>
      </c>
      <c r="E52" s="299"/>
      <c r="F52" s="273">
        <f>+'2 Zajed tr sred prih'!E188</f>
        <v>0</v>
      </c>
      <c r="G52" s="299"/>
      <c r="H52" s="273">
        <f>+'2 Zajed tr sred prih'!F188</f>
        <v>0</v>
      </c>
      <c r="I52" s="299"/>
      <c r="J52" s="403">
        <f>+'2 Zajed tr sred prih'!G188</f>
        <v>0</v>
      </c>
      <c r="K52" s="269">
        <f t="shared" si="12"/>
        <v>0</v>
      </c>
    </row>
    <row r="53" spans="2:11" ht="12.75" customHeight="1">
      <c r="B53" s="270" t="s">
        <v>55</v>
      </c>
      <c r="C53" s="271">
        <v>523</v>
      </c>
      <c r="D53" s="272" t="s">
        <v>84</v>
      </c>
      <c r="E53" s="299"/>
      <c r="F53" s="273">
        <f>+'2 Zajed tr sred prih'!E189</f>
        <v>0</v>
      </c>
      <c r="G53" s="299"/>
      <c r="H53" s="273">
        <f>+'2 Zajed tr sred prih'!F189</f>
        <v>0</v>
      </c>
      <c r="I53" s="299"/>
      <c r="J53" s="403">
        <f>+'2 Zajed tr sred prih'!G189</f>
        <v>0</v>
      </c>
      <c r="K53" s="269">
        <f t="shared" si="12"/>
        <v>0</v>
      </c>
    </row>
    <row r="54" spans="2:11" ht="12.75" customHeight="1">
      <c r="B54" s="270" t="s">
        <v>56</v>
      </c>
      <c r="C54" s="271">
        <v>524</v>
      </c>
      <c r="D54" s="272" t="s">
        <v>85</v>
      </c>
      <c r="E54" s="299"/>
      <c r="F54" s="273">
        <f>+'2 Zajed tr sred prih'!E190</f>
        <v>0</v>
      </c>
      <c r="G54" s="299"/>
      <c r="H54" s="273">
        <f>+'2 Zajed tr sred prih'!F190</f>
        <v>0</v>
      </c>
      <c r="I54" s="299"/>
      <c r="J54" s="403">
        <f>+'2 Zajed tr sred prih'!G190</f>
        <v>0</v>
      </c>
      <c r="K54" s="269">
        <f t="shared" si="12"/>
        <v>0</v>
      </c>
    </row>
    <row r="55" spans="2:11" ht="12.75" customHeight="1">
      <c r="B55" s="270" t="s">
        <v>61</v>
      </c>
      <c r="C55" s="271">
        <v>525</v>
      </c>
      <c r="D55" s="272" t="s">
        <v>86</v>
      </c>
      <c r="E55" s="299"/>
      <c r="F55" s="273">
        <f>+'2 Zajed tr sred prih'!E191</f>
        <v>0</v>
      </c>
      <c r="G55" s="299"/>
      <c r="H55" s="273">
        <f>+'2 Zajed tr sred prih'!F191</f>
        <v>0</v>
      </c>
      <c r="I55" s="299"/>
      <c r="J55" s="403">
        <f>+'2 Zajed tr sred prih'!G191</f>
        <v>0</v>
      </c>
      <c r="K55" s="269">
        <f t="shared" si="12"/>
        <v>0</v>
      </c>
    </row>
    <row r="56" spans="2:11" ht="12.75" customHeight="1">
      <c r="B56" s="270" t="s">
        <v>62</v>
      </c>
      <c r="C56" s="271">
        <v>526</v>
      </c>
      <c r="D56" s="272" t="s">
        <v>118</v>
      </c>
      <c r="E56" s="301"/>
      <c r="F56" s="273">
        <f>+'2 Zajed tr sred prih'!E192</f>
        <v>0</v>
      </c>
      <c r="G56" s="299"/>
      <c r="H56" s="273">
        <f>+'2 Zajed tr sred prih'!F192</f>
        <v>0</v>
      </c>
      <c r="I56" s="299"/>
      <c r="J56" s="403">
        <f>+'2 Zajed tr sred prih'!G192</f>
        <v>0</v>
      </c>
      <c r="K56" s="269">
        <f t="shared" si="12"/>
        <v>0</v>
      </c>
    </row>
    <row r="57" spans="2:11" ht="12.75" customHeight="1">
      <c r="B57" s="270" t="s">
        <v>63</v>
      </c>
      <c r="C57" s="271">
        <v>529</v>
      </c>
      <c r="D57" s="272" t="s">
        <v>87</v>
      </c>
      <c r="E57" s="403">
        <f>SUM(E58:E67)</f>
        <v>0</v>
      </c>
      <c r="F57" s="273">
        <f aca="true" t="shared" si="13" ref="F57:K57">SUM(F58:F67)</f>
        <v>0</v>
      </c>
      <c r="G57" s="273">
        <f t="shared" si="13"/>
        <v>0</v>
      </c>
      <c r="H57" s="273">
        <f t="shared" si="13"/>
        <v>0</v>
      </c>
      <c r="I57" s="273">
        <f t="shared" si="13"/>
        <v>0</v>
      </c>
      <c r="J57" s="273">
        <f t="shared" si="13"/>
        <v>0</v>
      </c>
      <c r="K57" s="269">
        <f t="shared" si="13"/>
        <v>0</v>
      </c>
    </row>
    <row r="58" spans="2:11" ht="12.75" customHeight="1">
      <c r="B58" s="270" t="s">
        <v>508</v>
      </c>
      <c r="C58" s="271"/>
      <c r="D58" s="272" t="s">
        <v>306</v>
      </c>
      <c r="E58" s="301"/>
      <c r="F58" s="273">
        <f>+'2 Zajed tr sred prih'!E194</f>
        <v>0</v>
      </c>
      <c r="G58" s="299"/>
      <c r="H58" s="273">
        <f>+'2 Zajed tr sred prih'!F194</f>
        <v>0</v>
      </c>
      <c r="I58" s="299"/>
      <c r="J58" s="403">
        <f>+'2 Zajed tr sred prih'!G194</f>
        <v>0</v>
      </c>
      <c r="K58" s="269">
        <f aca="true" t="shared" si="14" ref="K58:K67">SUM(E58:J58)</f>
        <v>0</v>
      </c>
    </row>
    <row r="59" spans="2:11" ht="12.75" customHeight="1">
      <c r="B59" s="270" t="s">
        <v>509</v>
      </c>
      <c r="C59" s="271"/>
      <c r="D59" s="272" t="s">
        <v>307</v>
      </c>
      <c r="E59" s="299"/>
      <c r="F59" s="273">
        <f>+'2 Zajed tr sred prih'!E195</f>
        <v>0</v>
      </c>
      <c r="G59" s="299"/>
      <c r="H59" s="273">
        <f>+'2 Zajed tr sred prih'!F195</f>
        <v>0</v>
      </c>
      <c r="I59" s="299"/>
      <c r="J59" s="403">
        <f>+'2 Zajed tr sred prih'!G195</f>
        <v>0</v>
      </c>
      <c r="K59" s="269">
        <f t="shared" si="14"/>
        <v>0</v>
      </c>
    </row>
    <row r="60" spans="2:11" ht="12.75" customHeight="1">
      <c r="B60" s="270" t="s">
        <v>510</v>
      </c>
      <c r="C60" s="271"/>
      <c r="D60" s="272" t="s">
        <v>308</v>
      </c>
      <c r="E60" s="299"/>
      <c r="F60" s="273">
        <f>+'2 Zajed tr sred prih'!E196</f>
        <v>0</v>
      </c>
      <c r="G60" s="299"/>
      <c r="H60" s="273">
        <f>+'2 Zajed tr sred prih'!F196</f>
        <v>0</v>
      </c>
      <c r="I60" s="299"/>
      <c r="J60" s="403">
        <f>+'2 Zajed tr sred prih'!G196</f>
        <v>0</v>
      </c>
      <c r="K60" s="269">
        <f t="shared" si="14"/>
        <v>0</v>
      </c>
    </row>
    <row r="61" spans="2:11" ht="12.75" customHeight="1">
      <c r="B61" s="270" t="s">
        <v>511</v>
      </c>
      <c r="C61" s="271"/>
      <c r="D61" s="272" t="s">
        <v>309</v>
      </c>
      <c r="E61" s="299"/>
      <c r="F61" s="273">
        <f>+'2 Zajed tr sred prih'!E197</f>
        <v>0</v>
      </c>
      <c r="G61" s="299"/>
      <c r="H61" s="273">
        <f>+'2 Zajed tr sred prih'!F197</f>
        <v>0</v>
      </c>
      <c r="I61" s="299"/>
      <c r="J61" s="403">
        <f>+'2 Zajed tr sred prih'!G197</f>
        <v>0</v>
      </c>
      <c r="K61" s="269">
        <f t="shared" si="14"/>
        <v>0</v>
      </c>
    </row>
    <row r="62" spans="2:11" ht="12.75" customHeight="1">
      <c r="B62" s="270" t="s">
        <v>512</v>
      </c>
      <c r="C62" s="271"/>
      <c r="D62" s="272" t="s">
        <v>310</v>
      </c>
      <c r="E62" s="299"/>
      <c r="F62" s="273">
        <f>+'2 Zajed tr sred prih'!E198</f>
        <v>0</v>
      </c>
      <c r="G62" s="299"/>
      <c r="H62" s="273">
        <f>+'2 Zajed tr sred prih'!F198</f>
        <v>0</v>
      </c>
      <c r="I62" s="299"/>
      <c r="J62" s="403">
        <f>+'2 Zajed tr sred prih'!G198</f>
        <v>0</v>
      </c>
      <c r="K62" s="269">
        <f t="shared" si="14"/>
        <v>0</v>
      </c>
    </row>
    <row r="63" spans="2:11" ht="12.75" customHeight="1">
      <c r="B63" s="270" t="s">
        <v>513</v>
      </c>
      <c r="C63" s="271"/>
      <c r="D63" s="272" t="s">
        <v>311</v>
      </c>
      <c r="E63" s="299"/>
      <c r="F63" s="273">
        <f>+'2 Zajed tr sred prih'!E199</f>
        <v>0</v>
      </c>
      <c r="G63" s="299"/>
      <c r="H63" s="273">
        <f>+'2 Zajed tr sred prih'!F199</f>
        <v>0</v>
      </c>
      <c r="I63" s="299"/>
      <c r="J63" s="403">
        <f>+'2 Zajed tr sred prih'!G199</f>
        <v>0</v>
      </c>
      <c r="K63" s="269">
        <f t="shared" si="14"/>
        <v>0</v>
      </c>
    </row>
    <row r="64" spans="2:11" ht="12.75" customHeight="1">
      <c r="B64" s="270" t="s">
        <v>514</v>
      </c>
      <c r="C64" s="271"/>
      <c r="D64" s="272" t="s">
        <v>312</v>
      </c>
      <c r="E64" s="299"/>
      <c r="F64" s="273">
        <f>+'2 Zajed tr sred prih'!E200</f>
        <v>0</v>
      </c>
      <c r="G64" s="299"/>
      <c r="H64" s="273">
        <f>+'2 Zajed tr sred prih'!F200</f>
        <v>0</v>
      </c>
      <c r="I64" s="299"/>
      <c r="J64" s="403">
        <f>+'2 Zajed tr sred prih'!G200</f>
        <v>0</v>
      </c>
      <c r="K64" s="269">
        <f t="shared" si="14"/>
        <v>0</v>
      </c>
    </row>
    <row r="65" spans="2:11" ht="12.75" customHeight="1">
      <c r="B65" s="270" t="s">
        <v>515</v>
      </c>
      <c r="C65" s="271"/>
      <c r="D65" s="272" t="s">
        <v>313</v>
      </c>
      <c r="E65" s="299"/>
      <c r="F65" s="273">
        <f>+'2 Zajed tr sred prih'!E201</f>
        <v>0</v>
      </c>
      <c r="G65" s="299"/>
      <c r="H65" s="273">
        <f>+'2 Zajed tr sred prih'!F201</f>
        <v>0</v>
      </c>
      <c r="I65" s="299"/>
      <c r="J65" s="403">
        <f>+'2 Zajed tr sred prih'!G201</f>
        <v>0</v>
      </c>
      <c r="K65" s="269">
        <f t="shared" si="14"/>
        <v>0</v>
      </c>
    </row>
    <row r="66" spans="2:11" ht="12.75" customHeight="1">
      <c r="B66" s="270" t="s">
        <v>516</v>
      </c>
      <c r="C66" s="271"/>
      <c r="D66" s="272" t="s">
        <v>314</v>
      </c>
      <c r="E66" s="299"/>
      <c r="F66" s="273">
        <f>+'2 Zajed tr sred prih'!E202</f>
        <v>0</v>
      </c>
      <c r="G66" s="299"/>
      <c r="H66" s="273">
        <f>+'2 Zajed tr sred prih'!F202</f>
        <v>0</v>
      </c>
      <c r="I66" s="299"/>
      <c r="J66" s="403">
        <f>+'2 Zajed tr sred prih'!G202</f>
        <v>0</v>
      </c>
      <c r="K66" s="269">
        <f t="shared" si="14"/>
        <v>0</v>
      </c>
    </row>
    <row r="67" spans="2:11" ht="12.75" customHeight="1">
      <c r="B67" s="270" t="s">
        <v>517</v>
      </c>
      <c r="C67" s="282"/>
      <c r="D67" s="286" t="s">
        <v>315</v>
      </c>
      <c r="E67" s="299"/>
      <c r="F67" s="407">
        <f>+'2 Zajed tr sred prih'!E203</f>
        <v>0</v>
      </c>
      <c r="G67" s="302"/>
      <c r="H67" s="407">
        <f>+'2 Zajed tr sred prih'!F203</f>
        <v>0</v>
      </c>
      <c r="I67" s="302"/>
      <c r="J67" s="408">
        <f>+'2 Zajed tr sred prih'!G203</f>
        <v>0</v>
      </c>
      <c r="K67" s="269">
        <f t="shared" si="14"/>
        <v>0</v>
      </c>
    </row>
    <row r="68" spans="2:11" ht="12.75" customHeight="1">
      <c r="B68" s="259" t="s">
        <v>233</v>
      </c>
      <c r="C68" s="260">
        <v>53</v>
      </c>
      <c r="D68" s="285" t="s">
        <v>32</v>
      </c>
      <c r="E68" s="262">
        <f>+E69+E70+E73+E74+E75+E76+E77+E78+E79</f>
        <v>0</v>
      </c>
      <c r="F68" s="262">
        <f aca="true" t="shared" si="15" ref="F68:K68">+F69+F70+F73+F74+F75+F76+F77+F78+F79</f>
        <v>0</v>
      </c>
      <c r="G68" s="262">
        <f t="shared" si="15"/>
        <v>0</v>
      </c>
      <c r="H68" s="262">
        <f t="shared" si="15"/>
        <v>0</v>
      </c>
      <c r="I68" s="262">
        <f t="shared" si="15"/>
        <v>0</v>
      </c>
      <c r="J68" s="262">
        <f t="shared" si="15"/>
        <v>0</v>
      </c>
      <c r="K68" s="263">
        <f t="shared" si="15"/>
        <v>0</v>
      </c>
    </row>
    <row r="69" spans="2:11" ht="12.75" customHeight="1">
      <c r="B69" s="264" t="s">
        <v>140</v>
      </c>
      <c r="C69" s="265">
        <v>530</v>
      </c>
      <c r="D69" s="266" t="s">
        <v>89</v>
      </c>
      <c r="E69" s="299"/>
      <c r="F69" s="267">
        <f>+'2 Zajed tr sred prih'!E205</f>
        <v>0</v>
      </c>
      <c r="G69" s="301"/>
      <c r="H69" s="267">
        <f>+'2 Zajed tr sred prih'!F205</f>
        <v>0</v>
      </c>
      <c r="I69" s="301"/>
      <c r="J69" s="406">
        <f>+'2 Zajed tr sred prih'!G205</f>
        <v>0</v>
      </c>
      <c r="K69" s="268">
        <f>SUM(E69:J69)</f>
        <v>0</v>
      </c>
    </row>
    <row r="70" spans="2:11" ht="12.75" customHeight="1">
      <c r="B70" s="270" t="s">
        <v>141</v>
      </c>
      <c r="C70" s="271">
        <v>531</v>
      </c>
      <c r="D70" s="272" t="s">
        <v>34</v>
      </c>
      <c r="E70" s="273">
        <f>SUM(E71:E72)</f>
        <v>0</v>
      </c>
      <c r="F70" s="273">
        <f aca="true" t="shared" si="16" ref="F70:K70">SUM(F71:F72)</f>
        <v>0</v>
      </c>
      <c r="G70" s="273">
        <f t="shared" si="16"/>
        <v>0</v>
      </c>
      <c r="H70" s="273">
        <f t="shared" si="16"/>
        <v>0</v>
      </c>
      <c r="I70" s="273">
        <f t="shared" si="16"/>
        <v>0</v>
      </c>
      <c r="J70" s="273">
        <f t="shared" si="16"/>
        <v>0</v>
      </c>
      <c r="K70" s="269">
        <f t="shared" si="16"/>
        <v>0</v>
      </c>
    </row>
    <row r="71" spans="2:11" ht="12.75" customHeight="1">
      <c r="B71" s="270" t="s">
        <v>518</v>
      </c>
      <c r="C71" s="271"/>
      <c r="D71" s="272" t="s">
        <v>316</v>
      </c>
      <c r="E71" s="299"/>
      <c r="F71" s="273">
        <f>+'2 Zajed tr sred prih'!E207</f>
        <v>0</v>
      </c>
      <c r="G71" s="299"/>
      <c r="H71" s="273">
        <f>+'2 Zajed tr sred prih'!F207</f>
        <v>0</v>
      </c>
      <c r="I71" s="299"/>
      <c r="J71" s="403">
        <f>+'2 Zajed tr sred prih'!G207</f>
        <v>0</v>
      </c>
      <c r="K71" s="269">
        <f aca="true" t="shared" si="17" ref="K71:K78">SUM(E71:J71)</f>
        <v>0</v>
      </c>
    </row>
    <row r="72" spans="2:11" ht="12.75" customHeight="1">
      <c r="B72" s="270" t="s">
        <v>519</v>
      </c>
      <c r="C72" s="271"/>
      <c r="D72" s="272" t="s">
        <v>317</v>
      </c>
      <c r="E72" s="299"/>
      <c r="F72" s="273">
        <f>+'2 Zajed tr sred prih'!E208</f>
        <v>0</v>
      </c>
      <c r="G72" s="299"/>
      <c r="H72" s="273">
        <f>+'2 Zajed tr sred prih'!F208</f>
        <v>0</v>
      </c>
      <c r="I72" s="299"/>
      <c r="J72" s="403">
        <f>+'2 Zajed tr sred prih'!G208</f>
        <v>0</v>
      </c>
      <c r="K72" s="269">
        <f t="shared" si="17"/>
        <v>0</v>
      </c>
    </row>
    <row r="73" spans="2:11" ht="12.75" customHeight="1">
      <c r="B73" s="270" t="s">
        <v>394</v>
      </c>
      <c r="C73" s="271">
        <v>532</v>
      </c>
      <c r="D73" s="272" t="s">
        <v>33</v>
      </c>
      <c r="E73" s="299"/>
      <c r="F73" s="273">
        <f>+'2 Zajed tr sred prih'!E209</f>
        <v>0</v>
      </c>
      <c r="G73" s="299"/>
      <c r="H73" s="273">
        <f>+'2 Zajed tr sred prih'!F209</f>
        <v>0</v>
      </c>
      <c r="I73" s="299"/>
      <c r="J73" s="403">
        <f>+'2 Zajed tr sred prih'!G209</f>
        <v>0</v>
      </c>
      <c r="K73" s="269">
        <f t="shared" si="17"/>
        <v>0</v>
      </c>
    </row>
    <row r="74" spans="2:11" ht="12.75" customHeight="1">
      <c r="B74" s="270" t="s">
        <v>395</v>
      </c>
      <c r="C74" s="271">
        <v>533</v>
      </c>
      <c r="D74" s="272" t="s">
        <v>35</v>
      </c>
      <c r="E74" s="299"/>
      <c r="F74" s="273">
        <f>+'2 Zajed tr sred prih'!E210</f>
        <v>0</v>
      </c>
      <c r="G74" s="299"/>
      <c r="H74" s="273">
        <f>+'2 Zajed tr sred prih'!F210</f>
        <v>0</v>
      </c>
      <c r="I74" s="299"/>
      <c r="J74" s="403">
        <f>+'2 Zajed tr sred prih'!G210</f>
        <v>0</v>
      </c>
      <c r="K74" s="269">
        <f t="shared" si="17"/>
        <v>0</v>
      </c>
    </row>
    <row r="75" spans="2:11" ht="12.75" customHeight="1">
      <c r="B75" s="270" t="s">
        <v>396</v>
      </c>
      <c r="C75" s="271">
        <v>534</v>
      </c>
      <c r="D75" s="272" t="s">
        <v>318</v>
      </c>
      <c r="E75" s="299"/>
      <c r="F75" s="273">
        <f>+'2 Zajed tr sred prih'!E211</f>
        <v>0</v>
      </c>
      <c r="G75" s="299"/>
      <c r="H75" s="273">
        <f>+'2 Zajed tr sred prih'!F211</f>
        <v>0</v>
      </c>
      <c r="I75" s="299"/>
      <c r="J75" s="403">
        <f>+'2 Zajed tr sred prih'!G211</f>
        <v>0</v>
      </c>
      <c r="K75" s="269">
        <f t="shared" si="17"/>
        <v>0</v>
      </c>
    </row>
    <row r="76" spans="2:11" ht="12.75" customHeight="1">
      <c r="B76" s="270" t="s">
        <v>397</v>
      </c>
      <c r="C76" s="271">
        <v>535</v>
      </c>
      <c r="D76" s="272" t="s">
        <v>36</v>
      </c>
      <c r="E76" s="299"/>
      <c r="F76" s="273">
        <f>+'2 Zajed tr sred prih'!E212</f>
        <v>0</v>
      </c>
      <c r="G76" s="299"/>
      <c r="H76" s="273">
        <f>+'2 Zajed tr sred prih'!F212</f>
        <v>0</v>
      </c>
      <c r="I76" s="299"/>
      <c r="J76" s="403">
        <f>+'2 Zajed tr sred prih'!G212</f>
        <v>0</v>
      </c>
      <c r="K76" s="269">
        <f t="shared" si="17"/>
        <v>0</v>
      </c>
    </row>
    <row r="77" spans="2:11" ht="12.75" customHeight="1">
      <c r="B77" s="270" t="s">
        <v>398</v>
      </c>
      <c r="C77" s="271">
        <v>536</v>
      </c>
      <c r="D77" s="272" t="s">
        <v>90</v>
      </c>
      <c r="E77" s="299"/>
      <c r="F77" s="273">
        <f>+'2 Zajed tr sred prih'!E213</f>
        <v>0</v>
      </c>
      <c r="G77" s="299"/>
      <c r="H77" s="273">
        <f>+'2 Zajed tr sred prih'!F213</f>
        <v>0</v>
      </c>
      <c r="I77" s="299"/>
      <c r="J77" s="403">
        <f>+'2 Zajed tr sred prih'!G213</f>
        <v>0</v>
      </c>
      <c r="K77" s="269">
        <f t="shared" si="17"/>
        <v>0</v>
      </c>
    </row>
    <row r="78" spans="2:11" ht="12.75" customHeight="1">
      <c r="B78" s="270" t="s">
        <v>399</v>
      </c>
      <c r="C78" s="271">
        <v>537</v>
      </c>
      <c r="D78" s="280" t="s">
        <v>347</v>
      </c>
      <c r="E78" s="299"/>
      <c r="F78" s="273">
        <f>+'2 Zajed tr sred prih'!E214</f>
        <v>0</v>
      </c>
      <c r="G78" s="299"/>
      <c r="H78" s="273">
        <f>+'2 Zajed tr sred prih'!F214</f>
        <v>0</v>
      </c>
      <c r="I78" s="299"/>
      <c r="J78" s="403">
        <f>+'2 Zajed tr sred prih'!G214</f>
        <v>0</v>
      </c>
      <c r="K78" s="269">
        <f t="shared" si="17"/>
        <v>0</v>
      </c>
    </row>
    <row r="79" spans="2:11" ht="12.75" customHeight="1">
      <c r="B79" s="270" t="s">
        <v>520</v>
      </c>
      <c r="C79" s="271">
        <v>539</v>
      </c>
      <c r="D79" s="272" t="s">
        <v>91</v>
      </c>
      <c r="E79" s="273">
        <f aca="true" t="shared" si="18" ref="E79:K79">SUM(E80:E87)</f>
        <v>0</v>
      </c>
      <c r="F79" s="273">
        <f t="shared" si="18"/>
        <v>0</v>
      </c>
      <c r="G79" s="273">
        <f t="shared" si="18"/>
        <v>0</v>
      </c>
      <c r="H79" s="273">
        <f t="shared" si="18"/>
        <v>0</v>
      </c>
      <c r="I79" s="273">
        <f t="shared" si="18"/>
        <v>0</v>
      </c>
      <c r="J79" s="273">
        <f t="shared" si="18"/>
        <v>0</v>
      </c>
      <c r="K79" s="269">
        <f t="shared" si="18"/>
        <v>0</v>
      </c>
    </row>
    <row r="80" spans="2:11" ht="12.75" customHeight="1">
      <c r="B80" s="270" t="s">
        <v>521</v>
      </c>
      <c r="C80" s="271"/>
      <c r="D80" s="272" t="s">
        <v>319</v>
      </c>
      <c r="E80" s="299"/>
      <c r="F80" s="273">
        <f>+'2 Zajed tr sred prih'!E216</f>
        <v>0</v>
      </c>
      <c r="G80" s="299"/>
      <c r="H80" s="273">
        <f>+'2 Zajed tr sred prih'!F216</f>
        <v>0</v>
      </c>
      <c r="I80" s="299"/>
      <c r="J80" s="403">
        <f>+'2 Zajed tr sred prih'!G216</f>
        <v>0</v>
      </c>
      <c r="K80" s="269">
        <f aca="true" t="shared" si="19" ref="K80:K87">SUM(E80:J80)</f>
        <v>0</v>
      </c>
    </row>
    <row r="81" spans="2:11" ht="12.75" customHeight="1">
      <c r="B81" s="270" t="s">
        <v>522</v>
      </c>
      <c r="C81" s="271"/>
      <c r="D81" s="272" t="s">
        <v>320</v>
      </c>
      <c r="E81" s="299"/>
      <c r="F81" s="273">
        <f>+'2 Zajed tr sred prih'!E217</f>
        <v>0</v>
      </c>
      <c r="G81" s="299"/>
      <c r="H81" s="273">
        <f>+'2 Zajed tr sred prih'!F217</f>
        <v>0</v>
      </c>
      <c r="I81" s="299"/>
      <c r="J81" s="403">
        <f>+'2 Zajed tr sred prih'!G217</f>
        <v>0</v>
      </c>
      <c r="K81" s="269">
        <f t="shared" si="19"/>
        <v>0</v>
      </c>
    </row>
    <row r="82" spans="2:11" ht="12.75" customHeight="1">
      <c r="B82" s="270" t="s">
        <v>523</v>
      </c>
      <c r="C82" s="271"/>
      <c r="D82" s="272" t="s">
        <v>321</v>
      </c>
      <c r="E82" s="299"/>
      <c r="F82" s="273">
        <f>+'2 Zajed tr sred prih'!E218</f>
        <v>0</v>
      </c>
      <c r="G82" s="299"/>
      <c r="H82" s="273">
        <f>+'2 Zajed tr sred prih'!F218</f>
        <v>0</v>
      </c>
      <c r="I82" s="299"/>
      <c r="J82" s="403">
        <f>+'2 Zajed tr sred prih'!G218</f>
        <v>0</v>
      </c>
      <c r="K82" s="269">
        <f t="shared" si="19"/>
        <v>0</v>
      </c>
    </row>
    <row r="83" spans="2:11" ht="12.75" customHeight="1">
      <c r="B83" s="270" t="s">
        <v>524</v>
      </c>
      <c r="C83" s="271"/>
      <c r="D83" s="272" t="s">
        <v>32</v>
      </c>
      <c r="E83" s="299"/>
      <c r="F83" s="273">
        <f>+'2 Zajed tr sred prih'!E219</f>
        <v>0</v>
      </c>
      <c r="G83" s="299"/>
      <c r="H83" s="273">
        <f>+'2 Zajed tr sred prih'!F219</f>
        <v>0</v>
      </c>
      <c r="I83" s="299"/>
      <c r="J83" s="403">
        <f>+'2 Zajed tr sred prih'!G219</f>
        <v>0</v>
      </c>
      <c r="K83" s="269">
        <f t="shared" si="19"/>
        <v>0</v>
      </c>
    </row>
    <row r="84" spans="2:11" ht="12.75" customHeight="1">
      <c r="B84" s="270" t="s">
        <v>525</v>
      </c>
      <c r="C84" s="271"/>
      <c r="D84" s="272" t="s">
        <v>322</v>
      </c>
      <c r="E84" s="299"/>
      <c r="F84" s="273">
        <f>+'2 Zajed tr sred prih'!E220</f>
        <v>0</v>
      </c>
      <c r="G84" s="299"/>
      <c r="H84" s="273">
        <f>+'2 Zajed tr sred prih'!F220</f>
        <v>0</v>
      </c>
      <c r="I84" s="299"/>
      <c r="J84" s="403">
        <f>+'2 Zajed tr sred prih'!G220</f>
        <v>0</v>
      </c>
      <c r="K84" s="269">
        <f t="shared" si="19"/>
        <v>0</v>
      </c>
    </row>
    <row r="85" spans="2:11" ht="12.75" customHeight="1">
      <c r="B85" s="270" t="s">
        <v>526</v>
      </c>
      <c r="C85" s="271"/>
      <c r="D85" s="272" t="s">
        <v>95</v>
      </c>
      <c r="E85" s="299"/>
      <c r="F85" s="273">
        <f>+'2 Zajed tr sred prih'!E221</f>
        <v>0</v>
      </c>
      <c r="G85" s="299"/>
      <c r="H85" s="273">
        <f>+'2 Zajed tr sred prih'!F221</f>
        <v>0</v>
      </c>
      <c r="I85" s="299"/>
      <c r="J85" s="403">
        <f>+'2 Zajed tr sred prih'!G221</f>
        <v>0</v>
      </c>
      <c r="K85" s="269">
        <f t="shared" si="19"/>
        <v>0</v>
      </c>
    </row>
    <row r="86" spans="2:11" ht="12.75" customHeight="1">
      <c r="B86" s="270" t="s">
        <v>527</v>
      </c>
      <c r="C86" s="271"/>
      <c r="D86" s="272" t="s">
        <v>530</v>
      </c>
      <c r="E86" s="299"/>
      <c r="F86" s="273">
        <f>+'2 Zajed tr sred prih'!E222</f>
        <v>0</v>
      </c>
      <c r="G86" s="299"/>
      <c r="H86" s="273">
        <f>+'2 Zajed tr sred prih'!F222</f>
        <v>0</v>
      </c>
      <c r="I86" s="299"/>
      <c r="J86" s="403">
        <f>+'2 Zajed tr sred prih'!G222</f>
        <v>0</v>
      </c>
      <c r="K86" s="269">
        <f>SUM(E86:J86)</f>
        <v>0</v>
      </c>
    </row>
    <row r="87" spans="2:11" ht="12.75" customHeight="1">
      <c r="B87" s="270" t="s">
        <v>529</v>
      </c>
      <c r="C87" s="275"/>
      <c r="D87" s="276" t="s">
        <v>323</v>
      </c>
      <c r="E87" s="299"/>
      <c r="F87" s="404">
        <f>+'2 Zajed tr sred prih'!E223</f>
        <v>0</v>
      </c>
      <c r="G87" s="300"/>
      <c r="H87" s="404">
        <f>+'2 Zajed tr sred prih'!F223</f>
        <v>0</v>
      </c>
      <c r="I87" s="300"/>
      <c r="J87" s="405">
        <f>+'2 Zajed tr sred prih'!G223</f>
        <v>0</v>
      </c>
      <c r="K87" s="277">
        <f t="shared" si="19"/>
        <v>0</v>
      </c>
    </row>
    <row r="88" spans="2:11" ht="12.75" customHeight="1">
      <c r="B88" s="259" t="s">
        <v>280</v>
      </c>
      <c r="C88" s="260">
        <v>55</v>
      </c>
      <c r="D88" s="285" t="s">
        <v>37</v>
      </c>
      <c r="E88" s="262">
        <f>+E89+E95+E96+E101+E102+E103+E111+E112</f>
        <v>0</v>
      </c>
      <c r="F88" s="262">
        <f aca="true" t="shared" si="20" ref="F88:K88">+F89+F95+F96+F101+F102+F103+F111+F112</f>
        <v>0</v>
      </c>
      <c r="G88" s="262">
        <f t="shared" si="20"/>
        <v>0</v>
      </c>
      <c r="H88" s="262">
        <f t="shared" si="20"/>
        <v>0</v>
      </c>
      <c r="I88" s="262">
        <f t="shared" si="20"/>
        <v>0</v>
      </c>
      <c r="J88" s="262">
        <f t="shared" si="20"/>
        <v>0</v>
      </c>
      <c r="K88" s="263">
        <f t="shared" si="20"/>
        <v>0</v>
      </c>
    </row>
    <row r="89" spans="2:11" ht="12.75" customHeight="1">
      <c r="B89" s="264" t="s">
        <v>528</v>
      </c>
      <c r="C89" s="265">
        <v>550</v>
      </c>
      <c r="D89" s="266" t="s">
        <v>38</v>
      </c>
      <c r="E89" s="267">
        <f>SUM(E90:E94)</f>
        <v>0</v>
      </c>
      <c r="F89" s="267">
        <f aca="true" t="shared" si="21" ref="F89:K89">SUM(F90:F94)</f>
        <v>0</v>
      </c>
      <c r="G89" s="267">
        <f t="shared" si="21"/>
        <v>0</v>
      </c>
      <c r="H89" s="267">
        <f t="shared" si="21"/>
        <v>0</v>
      </c>
      <c r="I89" s="267">
        <f t="shared" si="21"/>
        <v>0</v>
      </c>
      <c r="J89" s="267">
        <f t="shared" si="21"/>
        <v>0</v>
      </c>
      <c r="K89" s="268">
        <f t="shared" si="21"/>
        <v>0</v>
      </c>
    </row>
    <row r="90" spans="2:11" ht="12.75" customHeight="1">
      <c r="B90" s="264" t="s">
        <v>531</v>
      </c>
      <c r="C90" s="265"/>
      <c r="D90" s="266" t="s">
        <v>324</v>
      </c>
      <c r="E90" s="301"/>
      <c r="F90" s="267">
        <f>+'2 Zajed tr sred prih'!E226</f>
        <v>0</v>
      </c>
      <c r="G90" s="301"/>
      <c r="H90" s="267">
        <f>+'2 Zajed tr sred prih'!F226</f>
        <v>0</v>
      </c>
      <c r="I90" s="301"/>
      <c r="J90" s="406">
        <f>+'2 Zajed tr sred prih'!G226</f>
        <v>0</v>
      </c>
      <c r="K90" s="268">
        <f aca="true" t="shared" si="22" ref="K90:K95">SUM(E90:J90)</f>
        <v>0</v>
      </c>
    </row>
    <row r="91" spans="2:11" ht="12.75" customHeight="1">
      <c r="B91" s="264" t="s">
        <v>532</v>
      </c>
      <c r="C91" s="265"/>
      <c r="D91" s="266" t="s">
        <v>325</v>
      </c>
      <c r="E91" s="301"/>
      <c r="F91" s="267">
        <f>+'2 Zajed tr sred prih'!E227</f>
        <v>0</v>
      </c>
      <c r="G91" s="301"/>
      <c r="H91" s="267">
        <f>+'2 Zajed tr sred prih'!F227</f>
        <v>0</v>
      </c>
      <c r="I91" s="301"/>
      <c r="J91" s="406">
        <f>+'2 Zajed tr sred prih'!G227</f>
        <v>0</v>
      </c>
      <c r="K91" s="268">
        <f t="shared" si="22"/>
        <v>0</v>
      </c>
    </row>
    <row r="92" spans="2:11" ht="12.75" customHeight="1">
      <c r="B92" s="264" t="s">
        <v>533</v>
      </c>
      <c r="C92" s="265"/>
      <c r="D92" s="266" t="s">
        <v>326</v>
      </c>
      <c r="E92" s="301"/>
      <c r="F92" s="267">
        <f>+'2 Zajed tr sred prih'!E228</f>
        <v>0</v>
      </c>
      <c r="G92" s="301"/>
      <c r="H92" s="267">
        <f>+'2 Zajed tr sred prih'!F228</f>
        <v>0</v>
      </c>
      <c r="I92" s="301"/>
      <c r="J92" s="406">
        <f>+'2 Zajed tr sred prih'!G228</f>
        <v>0</v>
      </c>
      <c r="K92" s="268">
        <f t="shared" si="22"/>
        <v>0</v>
      </c>
    </row>
    <row r="93" spans="2:11" ht="12.75" customHeight="1">
      <c r="B93" s="264" t="s">
        <v>534</v>
      </c>
      <c r="C93" s="265"/>
      <c r="D93" s="266" t="s">
        <v>618</v>
      </c>
      <c r="E93" s="301"/>
      <c r="F93" s="267">
        <f>+'2 Zajed tr sred prih'!E229</f>
        <v>0</v>
      </c>
      <c r="G93" s="301"/>
      <c r="H93" s="267">
        <f>+'2 Zajed tr sred prih'!F229</f>
        <v>0</v>
      </c>
      <c r="I93" s="301"/>
      <c r="J93" s="406">
        <f>+'2 Zajed tr sred prih'!G229</f>
        <v>0</v>
      </c>
      <c r="K93" s="268">
        <f t="shared" si="22"/>
        <v>0</v>
      </c>
    </row>
    <row r="94" spans="2:11" ht="12.75" customHeight="1">
      <c r="B94" s="264" t="s">
        <v>617</v>
      </c>
      <c r="C94" s="265"/>
      <c r="D94" s="266" t="s">
        <v>327</v>
      </c>
      <c r="E94" s="301"/>
      <c r="F94" s="267">
        <f>+'2 Zajed tr sred prih'!E230</f>
        <v>0</v>
      </c>
      <c r="G94" s="301"/>
      <c r="H94" s="267">
        <f>+'2 Zajed tr sred prih'!F230</f>
        <v>0</v>
      </c>
      <c r="I94" s="301"/>
      <c r="J94" s="406">
        <f>+'2 Zajed tr sred prih'!G230</f>
        <v>0</v>
      </c>
      <c r="K94" s="268">
        <f t="shared" si="22"/>
        <v>0</v>
      </c>
    </row>
    <row r="95" spans="2:11" ht="12.75" customHeight="1">
      <c r="B95" s="270" t="s">
        <v>535</v>
      </c>
      <c r="C95" s="271">
        <v>551</v>
      </c>
      <c r="D95" s="272" t="s">
        <v>39</v>
      </c>
      <c r="E95" s="301"/>
      <c r="F95" s="273">
        <f>+'2 Zajed tr sred prih'!E231</f>
        <v>0</v>
      </c>
      <c r="G95" s="299"/>
      <c r="H95" s="273">
        <f>+'2 Zajed tr sred prih'!F231</f>
        <v>0</v>
      </c>
      <c r="I95" s="299"/>
      <c r="J95" s="403">
        <f>+'2 Zajed tr sred prih'!G231</f>
        <v>0</v>
      </c>
      <c r="K95" s="269">
        <f t="shared" si="22"/>
        <v>0</v>
      </c>
    </row>
    <row r="96" spans="2:11" ht="12.75" customHeight="1">
      <c r="B96" s="270" t="s">
        <v>536</v>
      </c>
      <c r="C96" s="271">
        <v>552</v>
      </c>
      <c r="D96" s="272" t="s">
        <v>40</v>
      </c>
      <c r="E96" s="273">
        <f>SUM(E97:E100)</f>
        <v>0</v>
      </c>
      <c r="F96" s="273">
        <f aca="true" t="shared" si="23" ref="F96:K96">SUM(F97:F100)</f>
        <v>0</v>
      </c>
      <c r="G96" s="273">
        <f t="shared" si="23"/>
        <v>0</v>
      </c>
      <c r="H96" s="273">
        <f t="shared" si="23"/>
        <v>0</v>
      </c>
      <c r="I96" s="273">
        <f t="shared" si="23"/>
        <v>0</v>
      </c>
      <c r="J96" s="273">
        <f t="shared" si="23"/>
        <v>0</v>
      </c>
      <c r="K96" s="269">
        <f t="shared" si="23"/>
        <v>0</v>
      </c>
    </row>
    <row r="97" spans="2:11" ht="12.75" customHeight="1">
      <c r="B97" s="270" t="s">
        <v>537</v>
      </c>
      <c r="C97" s="271"/>
      <c r="D97" s="272" t="s">
        <v>328</v>
      </c>
      <c r="E97" s="301"/>
      <c r="F97" s="273">
        <f>+'2 Zajed tr sred prih'!E233</f>
        <v>0</v>
      </c>
      <c r="G97" s="299"/>
      <c r="H97" s="273">
        <f>+'2 Zajed tr sred prih'!F233</f>
        <v>0</v>
      </c>
      <c r="I97" s="299"/>
      <c r="J97" s="403">
        <f>+'2 Zajed tr sred prih'!G233</f>
        <v>0</v>
      </c>
      <c r="K97" s="269">
        <f aca="true" t="shared" si="24" ref="K97:K102">SUM(E97:J97)</f>
        <v>0</v>
      </c>
    </row>
    <row r="98" spans="2:11" ht="12.75" customHeight="1">
      <c r="B98" s="270" t="s">
        <v>538</v>
      </c>
      <c r="C98" s="271"/>
      <c r="D98" s="272" t="s">
        <v>329</v>
      </c>
      <c r="E98" s="301"/>
      <c r="F98" s="273">
        <f>+'2 Zajed tr sred prih'!E234</f>
        <v>0</v>
      </c>
      <c r="G98" s="299"/>
      <c r="H98" s="273">
        <f>+'2 Zajed tr sred prih'!F234</f>
        <v>0</v>
      </c>
      <c r="I98" s="299"/>
      <c r="J98" s="403">
        <f>+'2 Zajed tr sred prih'!G234</f>
        <v>0</v>
      </c>
      <c r="K98" s="269">
        <f t="shared" si="24"/>
        <v>0</v>
      </c>
    </row>
    <row r="99" spans="2:11" ht="12.75" customHeight="1">
      <c r="B99" s="270" t="s">
        <v>539</v>
      </c>
      <c r="C99" s="271"/>
      <c r="D99" s="272" t="s">
        <v>330</v>
      </c>
      <c r="E99" s="301"/>
      <c r="F99" s="273">
        <f>+'2 Zajed tr sred prih'!E235</f>
        <v>0</v>
      </c>
      <c r="G99" s="299"/>
      <c r="H99" s="273">
        <f>+'2 Zajed tr sred prih'!F235</f>
        <v>0</v>
      </c>
      <c r="I99" s="299"/>
      <c r="J99" s="403">
        <f>+'2 Zajed tr sred prih'!G235</f>
        <v>0</v>
      </c>
      <c r="K99" s="269">
        <f t="shared" si="24"/>
        <v>0</v>
      </c>
    </row>
    <row r="100" spans="2:11" ht="12.75" customHeight="1">
      <c r="B100" s="270" t="s">
        <v>540</v>
      </c>
      <c r="C100" s="271"/>
      <c r="D100" s="272" t="s">
        <v>331</v>
      </c>
      <c r="E100" s="301"/>
      <c r="F100" s="273">
        <f>+'2 Zajed tr sred prih'!E236</f>
        <v>0</v>
      </c>
      <c r="G100" s="299"/>
      <c r="H100" s="273">
        <f>+'2 Zajed tr sred prih'!F236</f>
        <v>0</v>
      </c>
      <c r="I100" s="299"/>
      <c r="J100" s="403">
        <f>+'2 Zajed tr sred prih'!G236</f>
        <v>0</v>
      </c>
      <c r="K100" s="269">
        <f t="shared" si="24"/>
        <v>0</v>
      </c>
    </row>
    <row r="101" spans="2:11" ht="12.75" customHeight="1">
      <c r="B101" s="270" t="s">
        <v>541</v>
      </c>
      <c r="C101" s="271">
        <v>553</v>
      </c>
      <c r="D101" s="272" t="s">
        <v>41</v>
      </c>
      <c r="E101" s="301"/>
      <c r="F101" s="273">
        <f>+'2 Zajed tr sred prih'!E237</f>
        <v>0</v>
      </c>
      <c r="G101" s="299"/>
      <c r="H101" s="273">
        <f>+'2 Zajed tr sred prih'!F237</f>
        <v>0</v>
      </c>
      <c r="I101" s="299"/>
      <c r="J101" s="403">
        <f>+'2 Zajed tr sred prih'!G237</f>
        <v>0</v>
      </c>
      <c r="K101" s="269">
        <f t="shared" si="24"/>
        <v>0</v>
      </c>
    </row>
    <row r="102" spans="2:11" ht="12.75" customHeight="1">
      <c r="B102" s="270" t="s">
        <v>542</v>
      </c>
      <c r="C102" s="271">
        <v>554</v>
      </c>
      <c r="D102" s="272" t="s">
        <v>92</v>
      </c>
      <c r="E102" s="301"/>
      <c r="F102" s="273">
        <f>+'2 Zajed tr sred prih'!E238</f>
        <v>0</v>
      </c>
      <c r="G102" s="299"/>
      <c r="H102" s="273">
        <f>+'2 Zajed tr sred prih'!F238</f>
        <v>0</v>
      </c>
      <c r="I102" s="299"/>
      <c r="J102" s="403">
        <f>+'2 Zajed tr sred prih'!G238</f>
        <v>0</v>
      </c>
      <c r="K102" s="269">
        <f t="shared" si="24"/>
        <v>0</v>
      </c>
    </row>
    <row r="103" spans="2:11" ht="12.75" customHeight="1">
      <c r="B103" s="270" t="s">
        <v>543</v>
      </c>
      <c r="C103" s="271">
        <v>555</v>
      </c>
      <c r="D103" s="272" t="s">
        <v>93</v>
      </c>
      <c r="E103" s="273">
        <f>SUM(E104:E110)</f>
        <v>0</v>
      </c>
      <c r="F103" s="273">
        <f aca="true" t="shared" si="25" ref="F103:K103">SUM(F104:F110)</f>
        <v>0</v>
      </c>
      <c r="G103" s="273">
        <f t="shared" si="25"/>
        <v>0</v>
      </c>
      <c r="H103" s="273">
        <f t="shared" si="25"/>
        <v>0</v>
      </c>
      <c r="I103" s="273">
        <f t="shared" si="25"/>
        <v>0</v>
      </c>
      <c r="J103" s="273">
        <f t="shared" si="25"/>
        <v>0</v>
      </c>
      <c r="K103" s="269">
        <f t="shared" si="25"/>
        <v>0</v>
      </c>
    </row>
    <row r="104" spans="2:11" ht="12.75" customHeight="1">
      <c r="B104" s="270" t="s">
        <v>544</v>
      </c>
      <c r="C104" s="287"/>
      <c r="D104" s="279" t="s">
        <v>119</v>
      </c>
      <c r="E104" s="301"/>
      <c r="F104" s="273">
        <f>+'2 Zajed tr sred prih'!E240</f>
        <v>0</v>
      </c>
      <c r="G104" s="299"/>
      <c r="H104" s="273">
        <f>+'2 Zajed tr sred prih'!F240</f>
        <v>0</v>
      </c>
      <c r="I104" s="299"/>
      <c r="J104" s="403">
        <f>+'2 Zajed tr sred prih'!G240</f>
        <v>0</v>
      </c>
      <c r="K104" s="269">
        <f aca="true" t="shared" si="26" ref="K104:K111">SUM(E104:J104)</f>
        <v>0</v>
      </c>
    </row>
    <row r="105" spans="2:11" ht="12.75" customHeight="1">
      <c r="B105" s="270" t="s">
        <v>545</v>
      </c>
      <c r="C105" s="287"/>
      <c r="D105" s="279" t="s">
        <v>332</v>
      </c>
      <c r="E105" s="301"/>
      <c r="F105" s="273">
        <f>+'2 Zajed tr sred prih'!E241</f>
        <v>0</v>
      </c>
      <c r="G105" s="299"/>
      <c r="H105" s="273">
        <f>+'2 Zajed tr sred prih'!F241</f>
        <v>0</v>
      </c>
      <c r="I105" s="299"/>
      <c r="J105" s="403">
        <f>+'2 Zajed tr sred prih'!G241</f>
        <v>0</v>
      </c>
      <c r="K105" s="269">
        <f t="shared" si="26"/>
        <v>0</v>
      </c>
    </row>
    <row r="106" spans="2:11" ht="12.75" customHeight="1">
      <c r="B106" s="270" t="s">
        <v>546</v>
      </c>
      <c r="C106" s="287"/>
      <c r="D106" s="279" t="s">
        <v>333</v>
      </c>
      <c r="E106" s="301"/>
      <c r="F106" s="273">
        <f>+'2 Zajed tr sred prih'!E242</f>
        <v>0</v>
      </c>
      <c r="G106" s="299"/>
      <c r="H106" s="273">
        <f>+'2 Zajed tr sred prih'!F242</f>
        <v>0</v>
      </c>
      <c r="I106" s="299"/>
      <c r="J106" s="403">
        <f>+'2 Zajed tr sred prih'!G242</f>
        <v>0</v>
      </c>
      <c r="K106" s="269">
        <f t="shared" si="26"/>
        <v>0</v>
      </c>
    </row>
    <row r="107" spans="2:11" ht="12.75" customHeight="1">
      <c r="B107" s="270" t="s">
        <v>547</v>
      </c>
      <c r="C107" s="287"/>
      <c r="D107" s="279" t="s">
        <v>334</v>
      </c>
      <c r="E107" s="301"/>
      <c r="F107" s="273">
        <f>+'2 Zajed tr sred prih'!E243</f>
        <v>0</v>
      </c>
      <c r="G107" s="299"/>
      <c r="H107" s="273">
        <f>+'2 Zajed tr sred prih'!F243</f>
        <v>0</v>
      </c>
      <c r="I107" s="299"/>
      <c r="J107" s="403">
        <f>+'2 Zajed tr sred prih'!G243</f>
        <v>0</v>
      </c>
      <c r="K107" s="269">
        <f t="shared" si="26"/>
        <v>0</v>
      </c>
    </row>
    <row r="108" spans="2:11" ht="12.75" customHeight="1">
      <c r="B108" s="270" t="s">
        <v>548</v>
      </c>
      <c r="C108" s="287"/>
      <c r="D108" s="279" t="s">
        <v>335</v>
      </c>
      <c r="E108" s="301"/>
      <c r="F108" s="273">
        <f>+'2 Zajed tr sred prih'!E244</f>
        <v>0</v>
      </c>
      <c r="G108" s="299"/>
      <c r="H108" s="273">
        <f>+'2 Zajed tr sred prih'!F244</f>
        <v>0</v>
      </c>
      <c r="I108" s="299"/>
      <c r="J108" s="403">
        <f>+'2 Zajed tr sred prih'!G244</f>
        <v>0</v>
      </c>
      <c r="K108" s="269">
        <f t="shared" si="26"/>
        <v>0</v>
      </c>
    </row>
    <row r="109" spans="2:11" ht="12.75" customHeight="1">
      <c r="B109" s="270" t="s">
        <v>549</v>
      </c>
      <c r="C109" s="287"/>
      <c r="D109" s="279" t="s">
        <v>336</v>
      </c>
      <c r="E109" s="301"/>
      <c r="F109" s="273">
        <f>+'2 Zajed tr sred prih'!E245</f>
        <v>0</v>
      </c>
      <c r="G109" s="299"/>
      <c r="H109" s="273">
        <f>+'2 Zajed tr sred prih'!F245</f>
        <v>0</v>
      </c>
      <c r="I109" s="299"/>
      <c r="J109" s="403">
        <f>+'2 Zajed tr sred prih'!G245</f>
        <v>0</v>
      </c>
      <c r="K109" s="269">
        <f t="shared" si="26"/>
        <v>0</v>
      </c>
    </row>
    <row r="110" spans="2:11" ht="12.75" customHeight="1">
      <c r="B110" s="270" t="s">
        <v>550</v>
      </c>
      <c r="C110" s="287"/>
      <c r="D110" s="254" t="s">
        <v>120</v>
      </c>
      <c r="E110" s="301"/>
      <c r="F110" s="273">
        <f>+'2 Zajed tr sred prih'!E246</f>
        <v>0</v>
      </c>
      <c r="G110" s="299"/>
      <c r="H110" s="273">
        <f>+'2 Zajed tr sred prih'!F246</f>
        <v>0</v>
      </c>
      <c r="I110" s="299"/>
      <c r="J110" s="403">
        <f>+'2 Zajed tr sred prih'!G246</f>
        <v>0</v>
      </c>
      <c r="K110" s="269">
        <f t="shared" si="26"/>
        <v>0</v>
      </c>
    </row>
    <row r="111" spans="2:11" ht="12.75" customHeight="1">
      <c r="B111" s="270" t="s">
        <v>551</v>
      </c>
      <c r="C111" s="271">
        <v>556</v>
      </c>
      <c r="D111" s="272" t="s">
        <v>94</v>
      </c>
      <c r="E111" s="301"/>
      <c r="F111" s="273">
        <f>+'2 Zajed tr sred prih'!E247</f>
        <v>0</v>
      </c>
      <c r="G111" s="299"/>
      <c r="H111" s="273">
        <f>+'2 Zajed tr sred prih'!F247</f>
        <v>0</v>
      </c>
      <c r="I111" s="299"/>
      <c r="J111" s="403">
        <f>+'2 Zajed tr sred prih'!G247</f>
        <v>0</v>
      </c>
      <c r="K111" s="269">
        <f t="shared" si="26"/>
        <v>0</v>
      </c>
    </row>
    <row r="112" spans="2:11" ht="12.75" customHeight="1">
      <c r="B112" s="270" t="s">
        <v>552</v>
      </c>
      <c r="C112" s="271">
        <v>559</v>
      </c>
      <c r="D112" s="272" t="s">
        <v>42</v>
      </c>
      <c r="E112" s="273">
        <f>SUM(E113:E117)</f>
        <v>0</v>
      </c>
      <c r="F112" s="273">
        <f aca="true" t="shared" si="27" ref="F112:K112">SUM(F113:F117)</f>
        <v>0</v>
      </c>
      <c r="G112" s="273">
        <f t="shared" si="27"/>
        <v>0</v>
      </c>
      <c r="H112" s="273">
        <f t="shared" si="27"/>
        <v>0</v>
      </c>
      <c r="I112" s="273">
        <f t="shared" si="27"/>
        <v>0</v>
      </c>
      <c r="J112" s="273">
        <f t="shared" si="27"/>
        <v>0</v>
      </c>
      <c r="K112" s="269">
        <f t="shared" si="27"/>
        <v>0</v>
      </c>
    </row>
    <row r="113" spans="2:11" ht="12.75" customHeight="1">
      <c r="B113" s="270" t="s">
        <v>553</v>
      </c>
      <c r="C113" s="271"/>
      <c r="D113" s="272" t="s">
        <v>337</v>
      </c>
      <c r="E113" s="301"/>
      <c r="F113" s="273">
        <f>+'2 Zajed tr sred prih'!E249</f>
        <v>0</v>
      </c>
      <c r="G113" s="299"/>
      <c r="H113" s="273">
        <f>+'2 Zajed tr sred prih'!F249</f>
        <v>0</v>
      </c>
      <c r="I113" s="299"/>
      <c r="J113" s="403">
        <f>+'2 Zajed tr sred prih'!G249</f>
        <v>0</v>
      </c>
      <c r="K113" s="269">
        <f aca="true" t="shared" si="28" ref="K113:K118">SUM(E113:J113)</f>
        <v>0</v>
      </c>
    </row>
    <row r="114" spans="2:11" ht="12.75" customHeight="1">
      <c r="B114" s="270" t="s">
        <v>554</v>
      </c>
      <c r="C114" s="271"/>
      <c r="D114" s="272" t="s">
        <v>338</v>
      </c>
      <c r="E114" s="301"/>
      <c r="F114" s="273">
        <f>+'2 Zajed tr sred prih'!E250</f>
        <v>0</v>
      </c>
      <c r="G114" s="299"/>
      <c r="H114" s="273">
        <f>+'2 Zajed tr sred prih'!F250</f>
        <v>0</v>
      </c>
      <c r="I114" s="299"/>
      <c r="J114" s="403">
        <f>+'2 Zajed tr sred prih'!G250</f>
        <v>0</v>
      </c>
      <c r="K114" s="269">
        <f t="shared" si="28"/>
        <v>0</v>
      </c>
    </row>
    <row r="115" spans="2:11" ht="12.75" customHeight="1">
      <c r="B115" s="270" t="s">
        <v>555</v>
      </c>
      <c r="C115" s="271"/>
      <c r="D115" s="272" t="s">
        <v>121</v>
      </c>
      <c r="E115" s="301"/>
      <c r="F115" s="273">
        <f>+'2 Zajed tr sred prih'!E251</f>
        <v>0</v>
      </c>
      <c r="G115" s="299"/>
      <c r="H115" s="273">
        <f>+'2 Zajed tr sred prih'!F251</f>
        <v>0</v>
      </c>
      <c r="I115" s="299"/>
      <c r="J115" s="403">
        <f>+'2 Zajed tr sred prih'!G251</f>
        <v>0</v>
      </c>
      <c r="K115" s="269">
        <f t="shared" si="28"/>
        <v>0</v>
      </c>
    </row>
    <row r="116" spans="2:11" ht="12.75" customHeight="1">
      <c r="B116" s="270" t="s">
        <v>556</v>
      </c>
      <c r="C116" s="271"/>
      <c r="D116" s="594" t="s">
        <v>479</v>
      </c>
      <c r="E116" s="301"/>
      <c r="F116" s="273">
        <f>+'2 Zajed tr sred prih'!E252</f>
        <v>0</v>
      </c>
      <c r="G116" s="299"/>
      <c r="H116" s="273">
        <f>+'2 Zajed tr sred prih'!F252</f>
        <v>0</v>
      </c>
      <c r="I116" s="299"/>
      <c r="J116" s="403">
        <f>+'2 Zajed tr sred prih'!G253</f>
        <v>0</v>
      </c>
      <c r="K116" s="269">
        <f t="shared" si="28"/>
        <v>0</v>
      </c>
    </row>
    <row r="117" spans="2:11" ht="12.75" customHeight="1">
      <c r="B117" s="270" t="s">
        <v>557</v>
      </c>
      <c r="C117" s="289"/>
      <c r="D117" s="290" t="s">
        <v>42</v>
      </c>
      <c r="E117" s="300"/>
      <c r="F117" s="273">
        <f>+'2 Zajed tr sred prih'!E253</f>
        <v>0</v>
      </c>
      <c r="G117" s="299"/>
      <c r="H117" s="273">
        <f>+'2 Zajed tr sred prih'!F253</f>
        <v>0</v>
      </c>
      <c r="I117" s="299"/>
      <c r="J117" s="403">
        <f>+'2 Zajed tr sred prih'!G253</f>
        <v>0</v>
      </c>
      <c r="K117" s="269">
        <f t="shared" si="28"/>
        <v>0</v>
      </c>
    </row>
    <row r="118" spans="2:11" ht="35.25" customHeight="1">
      <c r="B118" s="366" t="s">
        <v>281</v>
      </c>
      <c r="C118" s="260"/>
      <c r="D118" s="261" t="s">
        <v>349</v>
      </c>
      <c r="E118" s="367"/>
      <c r="F118" s="262">
        <f>+'2 Zajed tr sred prih'!E254</f>
        <v>0</v>
      </c>
      <c r="G118" s="367"/>
      <c r="H118" s="262">
        <f>+'2 Zajed tr sred prih'!F254</f>
        <v>0</v>
      </c>
      <c r="I118" s="367"/>
      <c r="J118" s="409">
        <f>+'2 Zajed tr sred prih'!G254</f>
        <v>0</v>
      </c>
      <c r="K118" s="263">
        <f t="shared" si="28"/>
        <v>0</v>
      </c>
    </row>
    <row r="119" spans="2:11" ht="12.75" customHeight="1">
      <c r="B119" s="613" t="s">
        <v>282</v>
      </c>
      <c r="C119" s="614"/>
      <c r="D119" s="414" t="s">
        <v>561</v>
      </c>
      <c r="E119" s="997">
        <f aca="true" t="shared" si="29" ref="E119:K119">E14+E15+E49+E68+E118+E88</f>
        <v>0</v>
      </c>
      <c r="F119" s="336">
        <f t="shared" si="29"/>
        <v>0</v>
      </c>
      <c r="G119" s="336">
        <f t="shared" si="29"/>
        <v>0</v>
      </c>
      <c r="H119" s="336">
        <f t="shared" si="29"/>
        <v>0</v>
      </c>
      <c r="I119" s="336">
        <f t="shared" si="29"/>
        <v>0</v>
      </c>
      <c r="J119" s="336">
        <f t="shared" si="29"/>
        <v>0</v>
      </c>
      <c r="K119" s="338">
        <f t="shared" si="29"/>
        <v>0</v>
      </c>
    </row>
    <row r="120" spans="2:11" ht="12.75" customHeight="1" thickBot="1">
      <c r="B120" s="595" t="s">
        <v>283</v>
      </c>
      <c r="C120" s="412"/>
      <c r="D120" s="612" t="str">
        <f>+'1 MOP'!C11</f>
        <v>Оперативни трошкови пре укључивања енергије за билансирање и рег. накнаде</v>
      </c>
      <c r="E120" s="990">
        <f>E16+E33+E35+E39+E45+E46+E49+E68+E89+E95+E96+E101+E102+E103+E111+E113+E114+E115+E117+E118</f>
        <v>0</v>
      </c>
      <c r="F120" s="292">
        <f>F16+F33+F35+F39+F45+F46+F49+F68+F89+F95+F96+F101+F102+F103+F111+F113+F114+F115+F117+F118</f>
        <v>0</v>
      </c>
      <c r="G120" s="292"/>
      <c r="H120" s="292"/>
      <c r="I120" s="413"/>
      <c r="J120" s="415"/>
      <c r="K120" s="618">
        <f>+K119-E116-K14</f>
        <v>0</v>
      </c>
    </row>
    <row r="121" spans="3:10" ht="14.25" thickBot="1" thickTop="1">
      <c r="C121" s="402"/>
      <c r="D121" s="619"/>
      <c r="E121" s="619"/>
      <c r="F121" s="619"/>
      <c r="H121" s="402"/>
      <c r="I121" s="402"/>
      <c r="J121" s="402"/>
    </row>
    <row r="122" spans="2:11" ht="13.5" thickTop="1">
      <c r="B122" s="1156" t="str">
        <f>CONCATENATE("Подаци за годину:"," ",'Poc. strana'!$C$19-1)</f>
        <v>Подаци за годину: 2022</v>
      </c>
      <c r="C122" s="1157"/>
      <c r="D122" s="1157"/>
      <c r="E122" s="1157"/>
      <c r="F122" s="1157"/>
      <c r="G122" s="1157"/>
      <c r="H122" s="1157"/>
      <c r="I122" s="1157"/>
      <c r="J122" s="1157"/>
      <c r="K122" s="295" t="s">
        <v>173</v>
      </c>
    </row>
    <row r="123" spans="2:11" ht="12.75" customHeight="1">
      <c r="B123" s="1137" t="s">
        <v>14</v>
      </c>
      <c r="C123" s="1140" t="s">
        <v>123</v>
      </c>
      <c r="D123" s="1140" t="s">
        <v>76</v>
      </c>
      <c r="E123" s="1134" t="s">
        <v>122</v>
      </c>
      <c r="F123" s="1152"/>
      <c r="G123" s="1152"/>
      <c r="H123" s="1152"/>
      <c r="I123" s="1152"/>
      <c r="J123" s="1152"/>
      <c r="K123" s="1153"/>
    </row>
    <row r="124" spans="2:11" ht="24.75" customHeight="1">
      <c r="B124" s="1154"/>
      <c r="C124" s="1147"/>
      <c r="D124" s="1147"/>
      <c r="E124" s="1150" t="s">
        <v>476</v>
      </c>
      <c r="F124" s="1151"/>
      <c r="G124" s="1143" t="s">
        <v>400</v>
      </c>
      <c r="H124" s="1149"/>
      <c r="I124" s="1143" t="s">
        <v>413</v>
      </c>
      <c r="J124" s="1149"/>
      <c r="K124" s="258" t="s">
        <v>64</v>
      </c>
    </row>
    <row r="125" spans="2:11" ht="12.75" customHeight="1">
      <c r="B125" s="1155"/>
      <c r="C125" s="1148"/>
      <c r="D125" s="1148"/>
      <c r="E125" s="492" t="s">
        <v>352</v>
      </c>
      <c r="F125" s="492" t="s">
        <v>353</v>
      </c>
      <c r="G125" s="492" t="s">
        <v>352</v>
      </c>
      <c r="H125" s="492" t="s">
        <v>353</v>
      </c>
      <c r="I125" s="492" t="s">
        <v>352</v>
      </c>
      <c r="J125" s="492" t="s">
        <v>353</v>
      </c>
      <c r="K125" s="258"/>
    </row>
    <row r="126" spans="2:11" ht="12.75" customHeight="1">
      <c r="B126" s="589" t="s">
        <v>77</v>
      </c>
      <c r="C126" s="588">
        <v>50</v>
      </c>
      <c r="D126" s="591" t="s">
        <v>478</v>
      </c>
      <c r="E126" s="367"/>
      <c r="F126" s="367"/>
      <c r="G126" s="367"/>
      <c r="H126" s="367"/>
      <c r="I126" s="367"/>
      <c r="J126" s="367"/>
      <c r="K126" s="263">
        <f>SUM(E126:J126)</f>
        <v>0</v>
      </c>
    </row>
    <row r="127" spans="2:11" s="257" customFormat="1" ht="12.75" customHeight="1">
      <c r="B127" s="259" t="s">
        <v>80</v>
      </c>
      <c r="C127" s="260">
        <v>51</v>
      </c>
      <c r="D127" s="590" t="s">
        <v>29</v>
      </c>
      <c r="E127" s="262">
        <f aca="true" t="shared" si="30" ref="E127:K127">+E128+E145+E146+E159+E160</f>
        <v>0</v>
      </c>
      <c r="F127" s="262">
        <f t="shared" si="30"/>
        <v>0</v>
      </c>
      <c r="G127" s="262">
        <f t="shared" si="30"/>
        <v>0</v>
      </c>
      <c r="H127" s="262">
        <f t="shared" si="30"/>
        <v>0</v>
      </c>
      <c r="I127" s="262">
        <f t="shared" si="30"/>
        <v>0</v>
      </c>
      <c r="J127" s="262">
        <f t="shared" si="30"/>
        <v>0</v>
      </c>
      <c r="K127" s="263">
        <f t="shared" si="30"/>
        <v>0</v>
      </c>
    </row>
    <row r="128" spans="2:11" ht="12.75" customHeight="1">
      <c r="B128" s="264" t="s">
        <v>49</v>
      </c>
      <c r="C128" s="265">
        <v>511</v>
      </c>
      <c r="D128" s="266" t="s">
        <v>78</v>
      </c>
      <c r="E128" s="267">
        <f aca="true" t="shared" si="31" ref="E128:K128">+E129+E138</f>
        <v>0</v>
      </c>
      <c r="F128" s="267">
        <f t="shared" si="31"/>
        <v>0</v>
      </c>
      <c r="G128" s="267">
        <f t="shared" si="31"/>
        <v>0</v>
      </c>
      <c r="H128" s="267">
        <f t="shared" si="31"/>
        <v>0</v>
      </c>
      <c r="I128" s="267">
        <f t="shared" si="31"/>
        <v>0</v>
      </c>
      <c r="J128" s="267">
        <f t="shared" si="31"/>
        <v>0</v>
      </c>
      <c r="K128" s="268">
        <f t="shared" si="31"/>
        <v>0</v>
      </c>
    </row>
    <row r="129" spans="2:11" ht="12.75" customHeight="1">
      <c r="B129" s="264" t="s">
        <v>482</v>
      </c>
      <c r="C129" s="265"/>
      <c r="D129" s="266" t="s">
        <v>285</v>
      </c>
      <c r="E129" s="267">
        <f aca="true" t="shared" si="32" ref="E129:K129">+E130+E133+E137</f>
        <v>0</v>
      </c>
      <c r="F129" s="267">
        <f t="shared" si="32"/>
        <v>0</v>
      </c>
      <c r="G129" s="267">
        <f t="shared" si="32"/>
        <v>0</v>
      </c>
      <c r="H129" s="267">
        <f t="shared" si="32"/>
        <v>0</v>
      </c>
      <c r="I129" s="267">
        <f t="shared" si="32"/>
        <v>0</v>
      </c>
      <c r="J129" s="267">
        <f t="shared" si="32"/>
        <v>0</v>
      </c>
      <c r="K129" s="269">
        <f t="shared" si="32"/>
        <v>0</v>
      </c>
    </row>
    <row r="130" spans="2:11" ht="12.75" customHeight="1">
      <c r="B130" s="270" t="s">
        <v>483</v>
      </c>
      <c r="C130" s="271"/>
      <c r="D130" s="272" t="s">
        <v>286</v>
      </c>
      <c r="E130" s="273">
        <f aca="true" t="shared" si="33" ref="E130:K130">SUM(E131:E132)</f>
        <v>0</v>
      </c>
      <c r="F130" s="273">
        <f t="shared" si="33"/>
        <v>0</v>
      </c>
      <c r="G130" s="273">
        <f t="shared" si="33"/>
        <v>0</v>
      </c>
      <c r="H130" s="273">
        <f t="shared" si="33"/>
        <v>0</v>
      </c>
      <c r="I130" s="273">
        <f t="shared" si="33"/>
        <v>0</v>
      </c>
      <c r="J130" s="273">
        <f t="shared" si="33"/>
        <v>0</v>
      </c>
      <c r="K130" s="269">
        <f t="shared" si="33"/>
        <v>0</v>
      </c>
    </row>
    <row r="131" spans="2:11" ht="12.75" customHeight="1">
      <c r="B131" s="270" t="s">
        <v>484</v>
      </c>
      <c r="C131" s="271"/>
      <c r="D131" s="272" t="s">
        <v>287</v>
      </c>
      <c r="E131" s="299"/>
      <c r="F131" s="299"/>
      <c r="G131" s="299"/>
      <c r="H131" s="299"/>
      <c r="I131" s="299"/>
      <c r="J131" s="299"/>
      <c r="K131" s="269">
        <f>SUM(E131:J131)</f>
        <v>0</v>
      </c>
    </row>
    <row r="132" spans="2:11" ht="12.75" customHeight="1">
      <c r="B132" s="270" t="s">
        <v>485</v>
      </c>
      <c r="C132" s="271"/>
      <c r="D132" s="272" t="s">
        <v>288</v>
      </c>
      <c r="E132" s="299"/>
      <c r="F132" s="299"/>
      <c r="G132" s="299"/>
      <c r="H132" s="299"/>
      <c r="I132" s="299"/>
      <c r="J132" s="299"/>
      <c r="K132" s="269">
        <f>SUM(E132:J132)</f>
        <v>0</v>
      </c>
    </row>
    <row r="133" spans="2:11" ht="12.75" customHeight="1">
      <c r="B133" s="270" t="s">
        <v>486</v>
      </c>
      <c r="C133" s="271"/>
      <c r="D133" s="272" t="s">
        <v>289</v>
      </c>
      <c r="E133" s="273">
        <f>SUM(E134:E136)</f>
        <v>0</v>
      </c>
      <c r="F133" s="273">
        <f aca="true" t="shared" si="34" ref="F133:K133">SUM(F134:F136)</f>
        <v>0</v>
      </c>
      <c r="G133" s="273">
        <f t="shared" si="34"/>
        <v>0</v>
      </c>
      <c r="H133" s="273">
        <f t="shared" si="34"/>
        <v>0</v>
      </c>
      <c r="I133" s="273">
        <f t="shared" si="34"/>
        <v>0</v>
      </c>
      <c r="J133" s="273">
        <f t="shared" si="34"/>
        <v>0</v>
      </c>
      <c r="K133" s="269">
        <f t="shared" si="34"/>
        <v>0</v>
      </c>
    </row>
    <row r="134" spans="2:11" ht="12.75" customHeight="1">
      <c r="B134" s="270" t="s">
        <v>487</v>
      </c>
      <c r="C134" s="271"/>
      <c r="D134" s="272" t="str">
        <f>+D131</f>
        <v>Текуће одржавање</v>
      </c>
      <c r="E134" s="299"/>
      <c r="F134" s="299"/>
      <c r="G134" s="299"/>
      <c r="H134" s="299"/>
      <c r="I134" s="299"/>
      <c r="J134" s="299"/>
      <c r="K134" s="269">
        <f>SUM(E134:J134)</f>
        <v>0</v>
      </c>
    </row>
    <row r="135" spans="2:11" ht="12.75" customHeight="1">
      <c r="B135" s="270" t="s">
        <v>488</v>
      </c>
      <c r="C135" s="271"/>
      <c r="D135" s="272" t="str">
        <f>+D132</f>
        <v>Инвестиционо одржавање</v>
      </c>
      <c r="E135" s="299"/>
      <c r="F135" s="299"/>
      <c r="G135" s="299"/>
      <c r="H135" s="299"/>
      <c r="I135" s="299"/>
      <c r="J135" s="299"/>
      <c r="K135" s="269">
        <f>SUM(E135:J135)</f>
        <v>0</v>
      </c>
    </row>
    <row r="136" spans="2:11" ht="12.75" customHeight="1">
      <c r="B136" s="270" t="s">
        <v>489</v>
      </c>
      <c r="C136" s="271"/>
      <c r="D136" s="272" t="s">
        <v>290</v>
      </c>
      <c r="E136" s="299"/>
      <c r="F136" s="299"/>
      <c r="G136" s="299"/>
      <c r="H136" s="299"/>
      <c r="I136" s="299"/>
      <c r="J136" s="299"/>
      <c r="K136" s="269">
        <f>SUM(E136:J136)</f>
        <v>0</v>
      </c>
    </row>
    <row r="137" spans="2:11" ht="12.75" customHeight="1">
      <c r="B137" s="270" t="s">
        <v>490</v>
      </c>
      <c r="C137" s="271"/>
      <c r="D137" s="272" t="s">
        <v>291</v>
      </c>
      <c r="E137" s="299"/>
      <c r="F137" s="299"/>
      <c r="G137" s="299"/>
      <c r="H137" s="299"/>
      <c r="I137" s="299"/>
      <c r="J137" s="299"/>
      <c r="K137" s="269">
        <f>SUM(E137:J137)</f>
        <v>0</v>
      </c>
    </row>
    <row r="138" spans="2:11" ht="12.75" customHeight="1">
      <c r="B138" s="270" t="s">
        <v>491</v>
      </c>
      <c r="C138" s="271"/>
      <c r="D138" s="272" t="s">
        <v>292</v>
      </c>
      <c r="E138" s="273">
        <f aca="true" t="shared" si="35" ref="E138:K138">SUM(E139:E144)</f>
        <v>0</v>
      </c>
      <c r="F138" s="273">
        <f t="shared" si="35"/>
        <v>0</v>
      </c>
      <c r="G138" s="273">
        <f t="shared" si="35"/>
        <v>0</v>
      </c>
      <c r="H138" s="273">
        <f t="shared" si="35"/>
        <v>0</v>
      </c>
      <c r="I138" s="273">
        <f t="shared" si="35"/>
        <v>0</v>
      </c>
      <c r="J138" s="273">
        <f t="shared" si="35"/>
        <v>0</v>
      </c>
      <c r="K138" s="269">
        <f t="shared" si="35"/>
        <v>0</v>
      </c>
    </row>
    <row r="139" spans="2:11" ht="12.75" customHeight="1">
      <c r="B139" s="270" t="s">
        <v>492</v>
      </c>
      <c r="C139" s="271"/>
      <c r="D139" s="272" t="s">
        <v>293</v>
      </c>
      <c r="E139" s="299"/>
      <c r="F139" s="299"/>
      <c r="G139" s="299"/>
      <c r="H139" s="299"/>
      <c r="I139" s="299"/>
      <c r="J139" s="299"/>
      <c r="K139" s="269">
        <f aca="true" t="shared" si="36" ref="K139:K144">SUM(E139:J139)</f>
        <v>0</v>
      </c>
    </row>
    <row r="140" spans="2:11" ht="12.75" customHeight="1">
      <c r="B140" s="270" t="s">
        <v>493</v>
      </c>
      <c r="C140" s="271"/>
      <c r="D140" s="272" t="s">
        <v>294</v>
      </c>
      <c r="E140" s="299"/>
      <c r="F140" s="299"/>
      <c r="G140" s="299"/>
      <c r="H140" s="299"/>
      <c r="I140" s="299"/>
      <c r="J140" s="299"/>
      <c r="K140" s="269">
        <f t="shared" si="36"/>
        <v>0</v>
      </c>
    </row>
    <row r="141" spans="2:11" ht="12.75" customHeight="1">
      <c r="B141" s="270" t="s">
        <v>494</v>
      </c>
      <c r="C141" s="271"/>
      <c r="D141" s="272" t="s">
        <v>295</v>
      </c>
      <c r="E141" s="299"/>
      <c r="F141" s="299"/>
      <c r="G141" s="299"/>
      <c r="H141" s="299"/>
      <c r="I141" s="299"/>
      <c r="J141" s="299"/>
      <c r="K141" s="269">
        <f t="shared" si="36"/>
        <v>0</v>
      </c>
    </row>
    <row r="142" spans="2:11" ht="12.75" customHeight="1">
      <c r="B142" s="270" t="s">
        <v>495</v>
      </c>
      <c r="C142" s="271"/>
      <c r="D142" s="272" t="s">
        <v>296</v>
      </c>
      <c r="E142" s="299"/>
      <c r="F142" s="299"/>
      <c r="G142" s="299"/>
      <c r="H142" s="299"/>
      <c r="I142" s="299"/>
      <c r="J142" s="299"/>
      <c r="K142" s="269">
        <f t="shared" si="36"/>
        <v>0</v>
      </c>
    </row>
    <row r="143" spans="2:11" ht="12.75" customHeight="1">
      <c r="B143" s="270" t="s">
        <v>496</v>
      </c>
      <c r="C143" s="271"/>
      <c r="D143" s="272" t="s">
        <v>297</v>
      </c>
      <c r="E143" s="299"/>
      <c r="F143" s="299"/>
      <c r="G143" s="299"/>
      <c r="H143" s="299"/>
      <c r="I143" s="299"/>
      <c r="J143" s="299"/>
      <c r="K143" s="269">
        <f t="shared" si="36"/>
        <v>0</v>
      </c>
    </row>
    <row r="144" spans="2:11" ht="12.75" customHeight="1">
      <c r="B144" s="270" t="s">
        <v>497</v>
      </c>
      <c r="C144" s="271"/>
      <c r="D144" s="272" t="s">
        <v>298</v>
      </c>
      <c r="E144" s="299"/>
      <c r="F144" s="299"/>
      <c r="G144" s="299"/>
      <c r="H144" s="299"/>
      <c r="I144" s="299"/>
      <c r="J144" s="299"/>
      <c r="K144" s="269">
        <f t="shared" si="36"/>
        <v>0</v>
      </c>
    </row>
    <row r="145" spans="2:11" ht="12.75" customHeight="1">
      <c r="B145" s="274" t="s">
        <v>50</v>
      </c>
      <c r="C145" s="275">
        <v>512</v>
      </c>
      <c r="D145" s="276" t="s">
        <v>79</v>
      </c>
      <c r="E145" s="299"/>
      <c r="F145" s="299"/>
      <c r="G145" s="299"/>
      <c r="H145" s="299"/>
      <c r="I145" s="299"/>
      <c r="J145" s="299"/>
      <c r="K145" s="277">
        <f>SUM(E145:J145)</f>
        <v>0</v>
      </c>
    </row>
    <row r="146" spans="2:11" ht="12.75" customHeight="1">
      <c r="B146" s="270" t="s">
        <v>51</v>
      </c>
      <c r="C146" s="271">
        <v>513</v>
      </c>
      <c r="D146" s="272" t="s">
        <v>30</v>
      </c>
      <c r="E146" s="273">
        <f aca="true" t="shared" si="37" ref="E146:K146">+E147+E150+E151+E157+E158</f>
        <v>0</v>
      </c>
      <c r="F146" s="273">
        <f t="shared" si="37"/>
        <v>0</v>
      </c>
      <c r="G146" s="273">
        <f t="shared" si="37"/>
        <v>0</v>
      </c>
      <c r="H146" s="273">
        <f t="shared" si="37"/>
        <v>0</v>
      </c>
      <c r="I146" s="273">
        <f t="shared" si="37"/>
        <v>0</v>
      </c>
      <c r="J146" s="273">
        <f t="shared" si="37"/>
        <v>0</v>
      </c>
      <c r="K146" s="269">
        <f t="shared" si="37"/>
        <v>0</v>
      </c>
    </row>
    <row r="147" spans="2:11" ht="12.75" customHeight="1">
      <c r="B147" s="264" t="s">
        <v>498</v>
      </c>
      <c r="C147" s="265"/>
      <c r="D147" s="278" t="s">
        <v>480</v>
      </c>
      <c r="E147" s="403">
        <f>SUM(E148:E149)</f>
        <v>0</v>
      </c>
      <c r="F147" s="403">
        <f aca="true" t="shared" si="38" ref="F147:K147">SUM(F148:F149)</f>
        <v>0</v>
      </c>
      <c r="G147" s="403">
        <f t="shared" si="38"/>
        <v>0</v>
      </c>
      <c r="H147" s="403">
        <f t="shared" si="38"/>
        <v>0</v>
      </c>
      <c r="I147" s="403">
        <f t="shared" si="38"/>
        <v>0</v>
      </c>
      <c r="J147" s="403">
        <f t="shared" si="38"/>
        <v>0</v>
      </c>
      <c r="K147" s="268">
        <f t="shared" si="38"/>
        <v>0</v>
      </c>
    </row>
    <row r="148" spans="2:11" ht="12.75" customHeight="1">
      <c r="B148" s="264" t="s">
        <v>611</v>
      </c>
      <c r="C148" s="265"/>
      <c r="D148" s="278" t="s">
        <v>613</v>
      </c>
      <c r="E148" s="299"/>
      <c r="F148" s="299"/>
      <c r="G148" s="299"/>
      <c r="H148" s="299"/>
      <c r="I148" s="299"/>
      <c r="J148" s="299"/>
      <c r="K148" s="268">
        <f>SUM(E148:J148)</f>
        <v>0</v>
      </c>
    </row>
    <row r="149" spans="2:11" ht="26.25" customHeight="1">
      <c r="B149" s="264" t="s">
        <v>612</v>
      </c>
      <c r="C149" s="265"/>
      <c r="D149" s="994" t="s">
        <v>614</v>
      </c>
      <c r="E149" s="299"/>
      <c r="F149" s="299"/>
      <c r="G149" s="299"/>
      <c r="H149" s="299"/>
      <c r="I149" s="299"/>
      <c r="J149" s="299"/>
      <c r="K149" s="268">
        <f>SUM(E149:J149)</f>
        <v>0</v>
      </c>
    </row>
    <row r="150" spans="2:11" ht="12.75" customHeight="1">
      <c r="B150" s="264" t="s">
        <v>499</v>
      </c>
      <c r="C150" s="265"/>
      <c r="D150" s="278" t="s">
        <v>481</v>
      </c>
      <c r="E150" s="299"/>
      <c r="F150" s="299"/>
      <c r="G150" s="299"/>
      <c r="H150" s="299"/>
      <c r="I150" s="299"/>
      <c r="J150" s="299"/>
      <c r="K150" s="268">
        <f>SUM(E150:J150)</f>
        <v>0</v>
      </c>
    </row>
    <row r="151" spans="2:11" ht="12.75" customHeight="1">
      <c r="B151" s="270" t="s">
        <v>500</v>
      </c>
      <c r="C151" s="271"/>
      <c r="D151" s="279" t="s">
        <v>299</v>
      </c>
      <c r="E151" s="273">
        <f aca="true" t="shared" si="39" ref="E151:K151">SUM(E152:E156)</f>
        <v>0</v>
      </c>
      <c r="F151" s="273">
        <f t="shared" si="39"/>
        <v>0</v>
      </c>
      <c r="G151" s="273">
        <f t="shared" si="39"/>
        <v>0</v>
      </c>
      <c r="H151" s="273">
        <f t="shared" si="39"/>
        <v>0</v>
      </c>
      <c r="I151" s="273">
        <f t="shared" si="39"/>
        <v>0</v>
      </c>
      <c r="J151" s="273">
        <f t="shared" si="39"/>
        <v>0</v>
      </c>
      <c r="K151" s="269">
        <f t="shared" si="39"/>
        <v>0</v>
      </c>
    </row>
    <row r="152" spans="2:11" ht="12.75" customHeight="1">
      <c r="B152" s="270" t="s">
        <v>501</v>
      </c>
      <c r="C152" s="275"/>
      <c r="D152" s="279" t="s">
        <v>300</v>
      </c>
      <c r="E152" s="299"/>
      <c r="F152" s="299"/>
      <c r="G152" s="299"/>
      <c r="H152" s="299"/>
      <c r="I152" s="299"/>
      <c r="J152" s="299"/>
      <c r="K152" s="269">
        <f aca="true" t="shared" si="40" ref="K152:K158">SUM(E152:J152)</f>
        <v>0</v>
      </c>
    </row>
    <row r="153" spans="2:11" ht="12.75" customHeight="1">
      <c r="B153" s="274" t="s">
        <v>502</v>
      </c>
      <c r="C153" s="275"/>
      <c r="D153" s="279" t="s">
        <v>301</v>
      </c>
      <c r="E153" s="299"/>
      <c r="F153" s="299"/>
      <c r="G153" s="299"/>
      <c r="H153" s="299"/>
      <c r="I153" s="299"/>
      <c r="J153" s="299"/>
      <c r="K153" s="269">
        <f t="shared" si="40"/>
        <v>0</v>
      </c>
    </row>
    <row r="154" spans="2:11" ht="12.75" customHeight="1">
      <c r="B154" s="270" t="s">
        <v>503</v>
      </c>
      <c r="C154" s="275"/>
      <c r="D154" s="279" t="s">
        <v>302</v>
      </c>
      <c r="E154" s="299"/>
      <c r="F154" s="299"/>
      <c r="G154" s="299"/>
      <c r="H154" s="299"/>
      <c r="I154" s="299"/>
      <c r="J154" s="299"/>
      <c r="K154" s="269">
        <f t="shared" si="40"/>
        <v>0</v>
      </c>
    </row>
    <row r="155" spans="2:11" ht="12.75" customHeight="1">
      <c r="B155" s="274" t="s">
        <v>504</v>
      </c>
      <c r="C155" s="275"/>
      <c r="D155" s="279" t="s">
        <v>303</v>
      </c>
      <c r="E155" s="299"/>
      <c r="F155" s="299"/>
      <c r="G155" s="299"/>
      <c r="H155" s="299"/>
      <c r="I155" s="299"/>
      <c r="J155" s="299"/>
      <c r="K155" s="269">
        <f t="shared" si="40"/>
        <v>0</v>
      </c>
    </row>
    <row r="156" spans="2:11" ht="12.75" customHeight="1">
      <c r="B156" s="270" t="s">
        <v>505</v>
      </c>
      <c r="C156" s="275"/>
      <c r="D156" s="280" t="s">
        <v>304</v>
      </c>
      <c r="E156" s="299"/>
      <c r="F156" s="299"/>
      <c r="G156" s="299"/>
      <c r="H156" s="299"/>
      <c r="I156" s="299"/>
      <c r="J156" s="299"/>
      <c r="K156" s="269">
        <f t="shared" si="40"/>
        <v>0</v>
      </c>
    </row>
    <row r="157" spans="2:11" ht="12.75" customHeight="1">
      <c r="B157" s="274" t="s">
        <v>506</v>
      </c>
      <c r="C157" s="275"/>
      <c r="D157" s="280" t="s">
        <v>305</v>
      </c>
      <c r="E157" s="299"/>
      <c r="F157" s="299"/>
      <c r="G157" s="299"/>
      <c r="H157" s="299"/>
      <c r="I157" s="299"/>
      <c r="J157" s="299"/>
      <c r="K157" s="269">
        <f t="shared" si="40"/>
        <v>0</v>
      </c>
    </row>
    <row r="158" spans="2:11" ht="12.75" customHeight="1">
      <c r="B158" s="274" t="s">
        <v>507</v>
      </c>
      <c r="C158" s="275"/>
      <c r="D158" s="283" t="s">
        <v>185</v>
      </c>
      <c r="E158" s="300"/>
      <c r="F158" s="300"/>
      <c r="G158" s="300"/>
      <c r="H158" s="300"/>
      <c r="I158" s="300"/>
      <c r="J158" s="300"/>
      <c r="K158" s="277">
        <f t="shared" si="40"/>
        <v>0</v>
      </c>
    </row>
    <row r="159" spans="2:11" ht="12.75" customHeight="1">
      <c r="B159" s="270" t="s">
        <v>59</v>
      </c>
      <c r="C159" s="271">
        <v>514</v>
      </c>
      <c r="D159" s="1028" t="s">
        <v>659</v>
      </c>
      <c r="E159" s="214"/>
      <c r="F159" s="300"/>
      <c r="G159" s="299"/>
      <c r="H159" s="300"/>
      <c r="I159" s="299"/>
      <c r="J159" s="300"/>
      <c r="K159" s="269">
        <f>SUM(E159:J159)</f>
        <v>0</v>
      </c>
    </row>
    <row r="160" spans="2:11" ht="12.75" customHeight="1">
      <c r="B160" s="281" t="s">
        <v>661</v>
      </c>
      <c r="C160" s="282">
        <v>515</v>
      </c>
      <c r="D160" s="1029" t="s">
        <v>660</v>
      </c>
      <c r="E160" s="302"/>
      <c r="F160" s="300"/>
      <c r="G160" s="302"/>
      <c r="H160" s="300"/>
      <c r="I160" s="302"/>
      <c r="J160" s="300"/>
      <c r="K160" s="284">
        <f>SUM(E160:J160)</f>
        <v>0</v>
      </c>
    </row>
    <row r="161" spans="2:11" ht="12.75" customHeight="1">
      <c r="B161" s="259" t="s">
        <v>88</v>
      </c>
      <c r="C161" s="260">
        <v>52</v>
      </c>
      <c r="D161" s="285" t="s">
        <v>31</v>
      </c>
      <c r="E161" s="262">
        <f>SUM(E162:E169)</f>
        <v>0</v>
      </c>
      <c r="F161" s="262">
        <f aca="true" t="shared" si="41" ref="F161:K161">SUM(F162:F169)</f>
        <v>0</v>
      </c>
      <c r="G161" s="262">
        <f t="shared" si="41"/>
        <v>0</v>
      </c>
      <c r="H161" s="262">
        <f t="shared" si="41"/>
        <v>0</v>
      </c>
      <c r="I161" s="262">
        <f t="shared" si="41"/>
        <v>0</v>
      </c>
      <c r="J161" s="262">
        <f t="shared" si="41"/>
        <v>0</v>
      </c>
      <c r="K161" s="263">
        <f t="shared" si="41"/>
        <v>0</v>
      </c>
    </row>
    <row r="162" spans="2:11" ht="12.75" customHeight="1">
      <c r="B162" s="264" t="s">
        <v>53</v>
      </c>
      <c r="C162" s="265">
        <v>520</v>
      </c>
      <c r="D162" s="266" t="s">
        <v>81</v>
      </c>
      <c r="E162" s="299"/>
      <c r="F162" s="299"/>
      <c r="G162" s="299"/>
      <c r="H162" s="299"/>
      <c r="I162" s="299"/>
      <c r="J162" s="299"/>
      <c r="K162" s="268">
        <f aca="true" t="shared" si="42" ref="K162:K168">SUM(E162:J162)</f>
        <v>0</v>
      </c>
    </row>
    <row r="163" spans="2:11" ht="12.75" customHeight="1">
      <c r="B163" s="270" t="s">
        <v>54</v>
      </c>
      <c r="C163" s="271">
        <v>521</v>
      </c>
      <c r="D163" s="272" t="s">
        <v>82</v>
      </c>
      <c r="E163" s="299"/>
      <c r="F163" s="299"/>
      <c r="G163" s="299"/>
      <c r="H163" s="299"/>
      <c r="I163" s="299"/>
      <c r="J163" s="299"/>
      <c r="K163" s="269">
        <f t="shared" si="42"/>
        <v>0</v>
      </c>
    </row>
    <row r="164" spans="2:11" ht="12.75" customHeight="1">
      <c r="B164" s="270" t="s">
        <v>52</v>
      </c>
      <c r="C164" s="271">
        <v>522</v>
      </c>
      <c r="D164" s="272" t="s">
        <v>83</v>
      </c>
      <c r="E164" s="299"/>
      <c r="F164" s="299"/>
      <c r="G164" s="299"/>
      <c r="H164" s="299"/>
      <c r="I164" s="299"/>
      <c r="J164" s="299"/>
      <c r="K164" s="269">
        <f t="shared" si="42"/>
        <v>0</v>
      </c>
    </row>
    <row r="165" spans="2:11" ht="12.75" customHeight="1">
      <c r="B165" s="270" t="s">
        <v>55</v>
      </c>
      <c r="C165" s="271">
        <v>523</v>
      </c>
      <c r="D165" s="272" t="s">
        <v>84</v>
      </c>
      <c r="E165" s="299"/>
      <c r="F165" s="299"/>
      <c r="G165" s="299"/>
      <c r="H165" s="299"/>
      <c r="I165" s="299"/>
      <c r="J165" s="299"/>
      <c r="K165" s="269">
        <f t="shared" si="42"/>
        <v>0</v>
      </c>
    </row>
    <row r="166" spans="2:11" ht="12.75" customHeight="1">
      <c r="B166" s="270" t="s">
        <v>56</v>
      </c>
      <c r="C166" s="271">
        <v>524</v>
      </c>
      <c r="D166" s="272" t="s">
        <v>85</v>
      </c>
      <c r="E166" s="299"/>
      <c r="F166" s="299"/>
      <c r="G166" s="299"/>
      <c r="H166" s="299"/>
      <c r="I166" s="299"/>
      <c r="J166" s="299"/>
      <c r="K166" s="269">
        <f t="shared" si="42"/>
        <v>0</v>
      </c>
    </row>
    <row r="167" spans="2:11" ht="12.75" customHeight="1">
      <c r="B167" s="270" t="s">
        <v>61</v>
      </c>
      <c r="C167" s="271">
        <v>525</v>
      </c>
      <c r="D167" s="272" t="s">
        <v>86</v>
      </c>
      <c r="E167" s="299"/>
      <c r="F167" s="299"/>
      <c r="G167" s="299"/>
      <c r="H167" s="299"/>
      <c r="I167" s="299"/>
      <c r="J167" s="299"/>
      <c r="K167" s="269">
        <f t="shared" si="42"/>
        <v>0</v>
      </c>
    </row>
    <row r="168" spans="2:11" ht="12.75" customHeight="1">
      <c r="B168" s="270" t="s">
        <v>62</v>
      </c>
      <c r="C168" s="271">
        <v>526</v>
      </c>
      <c r="D168" s="272" t="s">
        <v>118</v>
      </c>
      <c r="E168" s="299"/>
      <c r="F168" s="299"/>
      <c r="G168" s="299"/>
      <c r="H168" s="299"/>
      <c r="I168" s="299"/>
      <c r="J168" s="299"/>
      <c r="K168" s="269">
        <f t="shared" si="42"/>
        <v>0</v>
      </c>
    </row>
    <row r="169" spans="2:11" ht="12.75" customHeight="1">
      <c r="B169" s="270" t="s">
        <v>63</v>
      </c>
      <c r="C169" s="271">
        <v>529</v>
      </c>
      <c r="D169" s="272" t="s">
        <v>87</v>
      </c>
      <c r="E169" s="273">
        <f>SUM(E170:E179)</f>
        <v>0</v>
      </c>
      <c r="F169" s="273">
        <f aca="true" t="shared" si="43" ref="F169:K169">SUM(F170:F179)</f>
        <v>0</v>
      </c>
      <c r="G169" s="273">
        <f t="shared" si="43"/>
        <v>0</v>
      </c>
      <c r="H169" s="273">
        <f t="shared" si="43"/>
        <v>0</v>
      </c>
      <c r="I169" s="273">
        <f t="shared" si="43"/>
        <v>0</v>
      </c>
      <c r="J169" s="273">
        <f t="shared" si="43"/>
        <v>0</v>
      </c>
      <c r="K169" s="269">
        <f t="shared" si="43"/>
        <v>0</v>
      </c>
    </row>
    <row r="170" spans="2:11" ht="12.75" customHeight="1">
      <c r="B170" s="270" t="s">
        <v>508</v>
      </c>
      <c r="C170" s="271"/>
      <c r="D170" s="272" t="s">
        <v>306</v>
      </c>
      <c r="E170" s="299"/>
      <c r="F170" s="299"/>
      <c r="G170" s="299"/>
      <c r="H170" s="299"/>
      <c r="I170" s="299"/>
      <c r="J170" s="299"/>
      <c r="K170" s="269">
        <f aca="true" t="shared" si="44" ref="K170:K179">SUM(E170:J170)</f>
        <v>0</v>
      </c>
    </row>
    <row r="171" spans="2:11" ht="12.75" customHeight="1">
      <c r="B171" s="270" t="s">
        <v>509</v>
      </c>
      <c r="C171" s="271"/>
      <c r="D171" s="272" t="s">
        <v>307</v>
      </c>
      <c r="E171" s="299"/>
      <c r="F171" s="299"/>
      <c r="G171" s="299"/>
      <c r="H171" s="299"/>
      <c r="I171" s="299"/>
      <c r="J171" s="299"/>
      <c r="K171" s="269">
        <f t="shared" si="44"/>
        <v>0</v>
      </c>
    </row>
    <row r="172" spans="2:11" ht="12.75" customHeight="1">
      <c r="B172" s="270" t="s">
        <v>510</v>
      </c>
      <c r="C172" s="271"/>
      <c r="D172" s="272" t="s">
        <v>308</v>
      </c>
      <c r="E172" s="299"/>
      <c r="F172" s="299"/>
      <c r="G172" s="299"/>
      <c r="H172" s="299"/>
      <c r="I172" s="299"/>
      <c r="J172" s="299"/>
      <c r="K172" s="269">
        <f t="shared" si="44"/>
        <v>0</v>
      </c>
    </row>
    <row r="173" spans="2:11" ht="12.75" customHeight="1">
      <c r="B173" s="270" t="s">
        <v>511</v>
      </c>
      <c r="C173" s="271"/>
      <c r="D173" s="272" t="s">
        <v>309</v>
      </c>
      <c r="E173" s="299"/>
      <c r="F173" s="299"/>
      <c r="G173" s="299"/>
      <c r="H173" s="299"/>
      <c r="I173" s="299"/>
      <c r="J173" s="299"/>
      <c r="K173" s="269">
        <f t="shared" si="44"/>
        <v>0</v>
      </c>
    </row>
    <row r="174" spans="2:11" ht="12.75" customHeight="1">
      <c r="B174" s="270" t="s">
        <v>512</v>
      </c>
      <c r="C174" s="271"/>
      <c r="D174" s="272" t="s">
        <v>310</v>
      </c>
      <c r="E174" s="299"/>
      <c r="F174" s="299"/>
      <c r="G174" s="299"/>
      <c r="H174" s="299"/>
      <c r="I174" s="299"/>
      <c r="J174" s="299"/>
      <c r="K174" s="269">
        <f t="shared" si="44"/>
        <v>0</v>
      </c>
    </row>
    <row r="175" spans="2:11" ht="12.75" customHeight="1">
      <c r="B175" s="270" t="s">
        <v>513</v>
      </c>
      <c r="C175" s="271"/>
      <c r="D175" s="272" t="s">
        <v>311</v>
      </c>
      <c r="E175" s="299"/>
      <c r="F175" s="299"/>
      <c r="G175" s="299"/>
      <c r="H175" s="299"/>
      <c r="I175" s="299"/>
      <c r="J175" s="299"/>
      <c r="K175" s="269">
        <f t="shared" si="44"/>
        <v>0</v>
      </c>
    </row>
    <row r="176" spans="2:11" ht="12.75" customHeight="1">
      <c r="B176" s="270" t="s">
        <v>514</v>
      </c>
      <c r="C176" s="271"/>
      <c r="D176" s="272" t="s">
        <v>312</v>
      </c>
      <c r="E176" s="299"/>
      <c r="F176" s="299"/>
      <c r="G176" s="299"/>
      <c r="H176" s="299"/>
      <c r="I176" s="299"/>
      <c r="J176" s="299"/>
      <c r="K176" s="269">
        <f t="shared" si="44"/>
        <v>0</v>
      </c>
    </row>
    <row r="177" spans="2:11" ht="12.75" customHeight="1">
      <c r="B177" s="270" t="s">
        <v>515</v>
      </c>
      <c r="C177" s="271"/>
      <c r="D177" s="272" t="s">
        <v>313</v>
      </c>
      <c r="E177" s="299"/>
      <c r="F177" s="299"/>
      <c r="G177" s="299"/>
      <c r="H177" s="299"/>
      <c r="I177" s="299"/>
      <c r="J177" s="299"/>
      <c r="K177" s="269">
        <f t="shared" si="44"/>
        <v>0</v>
      </c>
    </row>
    <row r="178" spans="2:11" ht="12.75" customHeight="1">
      <c r="B178" s="270" t="s">
        <v>516</v>
      </c>
      <c r="C178" s="271"/>
      <c r="D178" s="272" t="s">
        <v>314</v>
      </c>
      <c r="E178" s="299"/>
      <c r="F178" s="299"/>
      <c r="G178" s="299"/>
      <c r="H178" s="299"/>
      <c r="I178" s="299"/>
      <c r="J178" s="299"/>
      <c r="K178" s="269">
        <f t="shared" si="44"/>
        <v>0</v>
      </c>
    </row>
    <row r="179" spans="2:11" ht="12.75" customHeight="1">
      <c r="B179" s="270" t="s">
        <v>517</v>
      </c>
      <c r="C179" s="282"/>
      <c r="D179" s="286" t="s">
        <v>315</v>
      </c>
      <c r="E179" s="299"/>
      <c r="F179" s="299"/>
      <c r="G179" s="299"/>
      <c r="H179" s="299"/>
      <c r="I179" s="299"/>
      <c r="J179" s="299"/>
      <c r="K179" s="269">
        <f t="shared" si="44"/>
        <v>0</v>
      </c>
    </row>
    <row r="180" spans="2:11" ht="12.75" customHeight="1">
      <c r="B180" s="259" t="s">
        <v>233</v>
      </c>
      <c r="C180" s="260">
        <v>53</v>
      </c>
      <c r="D180" s="285" t="s">
        <v>32</v>
      </c>
      <c r="E180" s="262">
        <f>+E181+E182+E185+E186+E187+E188+E189+E190+E191</f>
        <v>0</v>
      </c>
      <c r="F180" s="262">
        <f aca="true" t="shared" si="45" ref="F180:K180">+F181+F182+F185+F186+F187+F188+F189+F190+F191</f>
        <v>0</v>
      </c>
      <c r="G180" s="262">
        <f t="shared" si="45"/>
        <v>0</v>
      </c>
      <c r="H180" s="262">
        <f t="shared" si="45"/>
        <v>0</v>
      </c>
      <c r="I180" s="262">
        <f t="shared" si="45"/>
        <v>0</v>
      </c>
      <c r="J180" s="262">
        <f t="shared" si="45"/>
        <v>0</v>
      </c>
      <c r="K180" s="263">
        <f t="shared" si="45"/>
        <v>0</v>
      </c>
    </row>
    <row r="181" spans="2:11" ht="12.75" customHeight="1">
      <c r="B181" s="264" t="s">
        <v>140</v>
      </c>
      <c r="C181" s="265">
        <v>530</v>
      </c>
      <c r="D181" s="266" t="s">
        <v>89</v>
      </c>
      <c r="E181" s="299"/>
      <c r="F181" s="299"/>
      <c r="G181" s="299"/>
      <c r="H181" s="299"/>
      <c r="I181" s="299"/>
      <c r="J181" s="299"/>
      <c r="K181" s="268">
        <f>SUM(E181:J181)</f>
        <v>0</v>
      </c>
    </row>
    <row r="182" spans="2:11" ht="12.75" customHeight="1">
      <c r="B182" s="270" t="s">
        <v>141</v>
      </c>
      <c r="C182" s="271">
        <v>531</v>
      </c>
      <c r="D182" s="272" t="s">
        <v>34</v>
      </c>
      <c r="E182" s="273">
        <f>SUM(E183:E184)</f>
        <v>0</v>
      </c>
      <c r="F182" s="273">
        <f aca="true" t="shared" si="46" ref="F182:K182">SUM(F183:F184)</f>
        <v>0</v>
      </c>
      <c r="G182" s="273">
        <f t="shared" si="46"/>
        <v>0</v>
      </c>
      <c r="H182" s="273">
        <f t="shared" si="46"/>
        <v>0</v>
      </c>
      <c r="I182" s="273">
        <f t="shared" si="46"/>
        <v>0</v>
      </c>
      <c r="J182" s="273">
        <f t="shared" si="46"/>
        <v>0</v>
      </c>
      <c r="K182" s="269">
        <f t="shared" si="46"/>
        <v>0</v>
      </c>
    </row>
    <row r="183" spans="2:11" ht="12.75" customHeight="1">
      <c r="B183" s="270" t="s">
        <v>518</v>
      </c>
      <c r="C183" s="271"/>
      <c r="D183" s="272" t="s">
        <v>316</v>
      </c>
      <c r="E183" s="299"/>
      <c r="F183" s="299"/>
      <c r="G183" s="299"/>
      <c r="H183" s="299"/>
      <c r="I183" s="299"/>
      <c r="J183" s="299"/>
      <c r="K183" s="269">
        <f aca="true" t="shared" si="47" ref="K183:K190">SUM(E183:J183)</f>
        <v>0</v>
      </c>
    </row>
    <row r="184" spans="2:11" ht="12.75" customHeight="1">
      <c r="B184" s="270" t="s">
        <v>519</v>
      </c>
      <c r="C184" s="271"/>
      <c r="D184" s="272" t="s">
        <v>317</v>
      </c>
      <c r="E184" s="299"/>
      <c r="F184" s="299"/>
      <c r="G184" s="299"/>
      <c r="H184" s="299"/>
      <c r="I184" s="299"/>
      <c r="J184" s="299"/>
      <c r="K184" s="269">
        <f t="shared" si="47"/>
        <v>0</v>
      </c>
    </row>
    <row r="185" spans="2:11" ht="12.75" customHeight="1">
      <c r="B185" s="270" t="s">
        <v>394</v>
      </c>
      <c r="C185" s="271">
        <v>532</v>
      </c>
      <c r="D185" s="272" t="s">
        <v>33</v>
      </c>
      <c r="E185" s="299"/>
      <c r="F185" s="299"/>
      <c r="G185" s="299"/>
      <c r="H185" s="299"/>
      <c r="I185" s="299"/>
      <c r="J185" s="299"/>
      <c r="K185" s="269">
        <f t="shared" si="47"/>
        <v>0</v>
      </c>
    </row>
    <row r="186" spans="2:11" ht="12.75" customHeight="1">
      <c r="B186" s="270" t="s">
        <v>395</v>
      </c>
      <c r="C186" s="271">
        <v>533</v>
      </c>
      <c r="D186" s="272" t="s">
        <v>35</v>
      </c>
      <c r="E186" s="299"/>
      <c r="F186" s="299"/>
      <c r="G186" s="299"/>
      <c r="H186" s="299"/>
      <c r="I186" s="299"/>
      <c r="J186" s="299"/>
      <c r="K186" s="269">
        <f t="shared" si="47"/>
        <v>0</v>
      </c>
    </row>
    <row r="187" spans="2:11" ht="12.75" customHeight="1">
      <c r="B187" s="270" t="s">
        <v>396</v>
      </c>
      <c r="C187" s="271">
        <v>534</v>
      </c>
      <c r="D187" s="272" t="s">
        <v>318</v>
      </c>
      <c r="E187" s="299"/>
      <c r="F187" s="299"/>
      <c r="G187" s="299"/>
      <c r="H187" s="299"/>
      <c r="I187" s="299"/>
      <c r="J187" s="299"/>
      <c r="K187" s="269">
        <f t="shared" si="47"/>
        <v>0</v>
      </c>
    </row>
    <row r="188" spans="2:11" ht="12.75" customHeight="1">
      <c r="B188" s="270" t="s">
        <v>397</v>
      </c>
      <c r="C188" s="271">
        <v>535</v>
      </c>
      <c r="D188" s="272" t="s">
        <v>36</v>
      </c>
      <c r="E188" s="299"/>
      <c r="F188" s="299"/>
      <c r="G188" s="299"/>
      <c r="H188" s="299"/>
      <c r="I188" s="299"/>
      <c r="J188" s="299"/>
      <c r="K188" s="269">
        <f t="shared" si="47"/>
        <v>0</v>
      </c>
    </row>
    <row r="189" spans="2:11" ht="12.75" customHeight="1">
      <c r="B189" s="270" t="s">
        <v>398</v>
      </c>
      <c r="C189" s="271">
        <v>536</v>
      </c>
      <c r="D189" s="272" t="s">
        <v>90</v>
      </c>
      <c r="E189" s="299"/>
      <c r="F189" s="299"/>
      <c r="G189" s="299"/>
      <c r="H189" s="299"/>
      <c r="I189" s="299"/>
      <c r="J189" s="299"/>
      <c r="K189" s="269">
        <f t="shared" si="47"/>
        <v>0</v>
      </c>
    </row>
    <row r="190" spans="2:11" ht="12.75" customHeight="1">
      <c r="B190" s="270" t="s">
        <v>399</v>
      </c>
      <c r="C190" s="271">
        <v>537</v>
      </c>
      <c r="D190" s="280" t="s">
        <v>347</v>
      </c>
      <c r="E190" s="299"/>
      <c r="F190" s="299"/>
      <c r="G190" s="299"/>
      <c r="H190" s="299"/>
      <c r="I190" s="299"/>
      <c r="J190" s="299"/>
      <c r="K190" s="269">
        <f t="shared" si="47"/>
        <v>0</v>
      </c>
    </row>
    <row r="191" spans="2:11" ht="12.75" customHeight="1">
      <c r="B191" s="270" t="s">
        <v>520</v>
      </c>
      <c r="C191" s="271">
        <v>539</v>
      </c>
      <c r="D191" s="272" t="s">
        <v>91</v>
      </c>
      <c r="E191" s="273">
        <f aca="true" t="shared" si="48" ref="E191:K191">SUM(E192:E199)</f>
        <v>0</v>
      </c>
      <c r="F191" s="273">
        <f t="shared" si="48"/>
        <v>0</v>
      </c>
      <c r="G191" s="273">
        <f t="shared" si="48"/>
        <v>0</v>
      </c>
      <c r="H191" s="273">
        <f t="shared" si="48"/>
        <v>0</v>
      </c>
      <c r="I191" s="273">
        <f t="shared" si="48"/>
        <v>0</v>
      </c>
      <c r="J191" s="273">
        <f t="shared" si="48"/>
        <v>0</v>
      </c>
      <c r="K191" s="269">
        <f t="shared" si="48"/>
        <v>0</v>
      </c>
    </row>
    <row r="192" spans="2:11" ht="12.75" customHeight="1">
      <c r="B192" s="270" t="s">
        <v>521</v>
      </c>
      <c r="C192" s="271"/>
      <c r="D192" s="272" t="s">
        <v>319</v>
      </c>
      <c r="E192" s="299"/>
      <c r="F192" s="299"/>
      <c r="G192" s="299"/>
      <c r="H192" s="299"/>
      <c r="I192" s="299"/>
      <c r="J192" s="299"/>
      <c r="K192" s="269">
        <f aca="true" t="shared" si="49" ref="K192:K199">SUM(E192:J192)</f>
        <v>0</v>
      </c>
    </row>
    <row r="193" spans="2:11" ht="12.75" customHeight="1">
      <c r="B193" s="270" t="s">
        <v>522</v>
      </c>
      <c r="C193" s="271"/>
      <c r="D193" s="272" t="s">
        <v>320</v>
      </c>
      <c r="E193" s="299"/>
      <c r="F193" s="299"/>
      <c r="G193" s="299"/>
      <c r="H193" s="299"/>
      <c r="I193" s="299"/>
      <c r="J193" s="299"/>
      <c r="K193" s="269">
        <f t="shared" si="49"/>
        <v>0</v>
      </c>
    </row>
    <row r="194" spans="2:11" ht="12.75" customHeight="1">
      <c r="B194" s="270" t="s">
        <v>523</v>
      </c>
      <c r="C194" s="271"/>
      <c r="D194" s="272" t="s">
        <v>321</v>
      </c>
      <c r="E194" s="299"/>
      <c r="F194" s="299"/>
      <c r="G194" s="299"/>
      <c r="H194" s="299"/>
      <c r="I194" s="299"/>
      <c r="J194" s="299"/>
      <c r="K194" s="269">
        <f t="shared" si="49"/>
        <v>0</v>
      </c>
    </row>
    <row r="195" spans="2:11" ht="12.75" customHeight="1">
      <c r="B195" s="270" t="s">
        <v>524</v>
      </c>
      <c r="C195" s="271"/>
      <c r="D195" s="272" t="s">
        <v>32</v>
      </c>
      <c r="E195" s="299"/>
      <c r="F195" s="299"/>
      <c r="G195" s="299"/>
      <c r="H195" s="299"/>
      <c r="I195" s="299"/>
      <c r="J195" s="299"/>
      <c r="K195" s="269">
        <f t="shared" si="49"/>
        <v>0</v>
      </c>
    </row>
    <row r="196" spans="2:11" ht="12.75" customHeight="1">
      <c r="B196" s="270" t="s">
        <v>525</v>
      </c>
      <c r="C196" s="271"/>
      <c r="D196" s="272" t="s">
        <v>322</v>
      </c>
      <c r="E196" s="299"/>
      <c r="F196" s="299"/>
      <c r="G196" s="299"/>
      <c r="H196" s="299"/>
      <c r="I196" s="299"/>
      <c r="J196" s="299"/>
      <c r="K196" s="269">
        <f t="shared" si="49"/>
        <v>0</v>
      </c>
    </row>
    <row r="197" spans="2:11" ht="12.75" customHeight="1">
      <c r="B197" s="270" t="s">
        <v>526</v>
      </c>
      <c r="C197" s="271"/>
      <c r="D197" s="272" t="s">
        <v>95</v>
      </c>
      <c r="E197" s="299"/>
      <c r="F197" s="299"/>
      <c r="G197" s="299"/>
      <c r="H197" s="299"/>
      <c r="I197" s="299"/>
      <c r="J197" s="299"/>
      <c r="K197" s="269">
        <f t="shared" si="49"/>
        <v>0</v>
      </c>
    </row>
    <row r="198" spans="2:11" ht="12.75" customHeight="1">
      <c r="B198" s="270" t="s">
        <v>527</v>
      </c>
      <c r="C198" s="271"/>
      <c r="D198" s="272" t="s">
        <v>530</v>
      </c>
      <c r="E198" s="299"/>
      <c r="F198" s="299"/>
      <c r="G198" s="299"/>
      <c r="H198" s="299"/>
      <c r="I198" s="299"/>
      <c r="J198" s="299"/>
      <c r="K198" s="269">
        <f t="shared" si="49"/>
        <v>0</v>
      </c>
    </row>
    <row r="199" spans="2:11" ht="12.75" customHeight="1">
      <c r="B199" s="270" t="s">
        <v>529</v>
      </c>
      <c r="C199" s="275"/>
      <c r="D199" s="276" t="s">
        <v>323</v>
      </c>
      <c r="E199" s="299"/>
      <c r="F199" s="299"/>
      <c r="G199" s="299"/>
      <c r="H199" s="299"/>
      <c r="I199" s="299"/>
      <c r="J199" s="299"/>
      <c r="K199" s="277">
        <f t="shared" si="49"/>
        <v>0</v>
      </c>
    </row>
    <row r="200" spans="2:11" ht="12.75" customHeight="1">
      <c r="B200" s="259" t="s">
        <v>280</v>
      </c>
      <c r="C200" s="260">
        <v>55</v>
      </c>
      <c r="D200" s="285" t="s">
        <v>37</v>
      </c>
      <c r="E200" s="262">
        <f>+E201+E207+E208+E213+E214+E215+E223+E224</f>
        <v>0</v>
      </c>
      <c r="F200" s="262">
        <f aca="true" t="shared" si="50" ref="F200:K200">+F201+F207+F208+F213+F214+F215+F223+F224</f>
        <v>0</v>
      </c>
      <c r="G200" s="262">
        <f t="shared" si="50"/>
        <v>0</v>
      </c>
      <c r="H200" s="262">
        <f t="shared" si="50"/>
        <v>0</v>
      </c>
      <c r="I200" s="262">
        <f t="shared" si="50"/>
        <v>0</v>
      </c>
      <c r="J200" s="262">
        <f t="shared" si="50"/>
        <v>0</v>
      </c>
      <c r="K200" s="263">
        <f t="shared" si="50"/>
        <v>0</v>
      </c>
    </row>
    <row r="201" spans="2:11" ht="12.75" customHeight="1">
      <c r="B201" s="264" t="s">
        <v>528</v>
      </c>
      <c r="C201" s="265">
        <v>550</v>
      </c>
      <c r="D201" s="266" t="s">
        <v>38</v>
      </c>
      <c r="E201" s="267">
        <f>SUM(E202:E206)</f>
        <v>0</v>
      </c>
      <c r="F201" s="267">
        <f aca="true" t="shared" si="51" ref="F201:K201">SUM(F202:F206)</f>
        <v>0</v>
      </c>
      <c r="G201" s="267">
        <f t="shared" si="51"/>
        <v>0</v>
      </c>
      <c r="H201" s="267">
        <f t="shared" si="51"/>
        <v>0</v>
      </c>
      <c r="I201" s="267">
        <f t="shared" si="51"/>
        <v>0</v>
      </c>
      <c r="J201" s="267">
        <f t="shared" si="51"/>
        <v>0</v>
      </c>
      <c r="K201" s="268">
        <f t="shared" si="51"/>
        <v>0</v>
      </c>
    </row>
    <row r="202" spans="2:11" ht="12.75" customHeight="1">
      <c r="B202" s="264" t="s">
        <v>531</v>
      </c>
      <c r="C202" s="265"/>
      <c r="D202" s="266" t="s">
        <v>324</v>
      </c>
      <c r="E202" s="301"/>
      <c r="F202" s="301"/>
      <c r="G202" s="301"/>
      <c r="H202" s="301"/>
      <c r="I202" s="301"/>
      <c r="J202" s="301"/>
      <c r="K202" s="268">
        <f aca="true" t="shared" si="52" ref="K202:K207">SUM(E202:J202)</f>
        <v>0</v>
      </c>
    </row>
    <row r="203" spans="2:11" ht="12.75" customHeight="1">
      <c r="B203" s="264" t="s">
        <v>532</v>
      </c>
      <c r="C203" s="265"/>
      <c r="D203" s="266" t="s">
        <v>325</v>
      </c>
      <c r="E203" s="301"/>
      <c r="F203" s="301"/>
      <c r="G203" s="301"/>
      <c r="H203" s="301"/>
      <c r="I203" s="301"/>
      <c r="J203" s="301"/>
      <c r="K203" s="268">
        <f t="shared" si="52"/>
        <v>0</v>
      </c>
    </row>
    <row r="204" spans="2:11" ht="12.75" customHeight="1">
      <c r="B204" s="264" t="s">
        <v>533</v>
      </c>
      <c r="C204" s="265"/>
      <c r="D204" s="266" t="s">
        <v>326</v>
      </c>
      <c r="E204" s="301"/>
      <c r="F204" s="301"/>
      <c r="G204" s="301"/>
      <c r="H204" s="301"/>
      <c r="I204" s="301"/>
      <c r="J204" s="301"/>
      <c r="K204" s="268">
        <f t="shared" si="52"/>
        <v>0</v>
      </c>
    </row>
    <row r="205" spans="2:11" ht="12.75" customHeight="1">
      <c r="B205" s="264" t="s">
        <v>534</v>
      </c>
      <c r="C205" s="265"/>
      <c r="D205" s="266" t="s">
        <v>618</v>
      </c>
      <c r="E205" s="301"/>
      <c r="F205" s="301"/>
      <c r="G205" s="301"/>
      <c r="H205" s="301"/>
      <c r="I205" s="301"/>
      <c r="J205" s="301"/>
      <c r="K205" s="268">
        <f t="shared" si="52"/>
        <v>0</v>
      </c>
    </row>
    <row r="206" spans="2:11" ht="12.75" customHeight="1">
      <c r="B206" s="264" t="s">
        <v>617</v>
      </c>
      <c r="C206" s="265"/>
      <c r="D206" s="266" t="s">
        <v>327</v>
      </c>
      <c r="E206" s="301"/>
      <c r="F206" s="301"/>
      <c r="G206" s="301"/>
      <c r="H206" s="301"/>
      <c r="I206" s="301"/>
      <c r="J206" s="301"/>
      <c r="K206" s="268">
        <f t="shared" si="52"/>
        <v>0</v>
      </c>
    </row>
    <row r="207" spans="2:11" ht="12.75" customHeight="1">
      <c r="B207" s="270" t="s">
        <v>535</v>
      </c>
      <c r="C207" s="271">
        <v>551</v>
      </c>
      <c r="D207" s="272" t="s">
        <v>39</v>
      </c>
      <c r="E207" s="301"/>
      <c r="F207" s="301"/>
      <c r="G207" s="301"/>
      <c r="H207" s="301"/>
      <c r="I207" s="301"/>
      <c r="J207" s="301"/>
      <c r="K207" s="269">
        <f t="shared" si="52"/>
        <v>0</v>
      </c>
    </row>
    <row r="208" spans="2:11" ht="12.75" customHeight="1">
      <c r="B208" s="270" t="s">
        <v>536</v>
      </c>
      <c r="C208" s="271">
        <v>552</v>
      </c>
      <c r="D208" s="272" t="s">
        <v>40</v>
      </c>
      <c r="E208" s="273">
        <f>SUM(E209:E212)</f>
        <v>0</v>
      </c>
      <c r="F208" s="273">
        <f aca="true" t="shared" si="53" ref="F208:K208">SUM(F209:F212)</f>
        <v>0</v>
      </c>
      <c r="G208" s="273">
        <f t="shared" si="53"/>
        <v>0</v>
      </c>
      <c r="H208" s="273">
        <f t="shared" si="53"/>
        <v>0</v>
      </c>
      <c r="I208" s="273">
        <f t="shared" si="53"/>
        <v>0</v>
      </c>
      <c r="J208" s="273">
        <f t="shared" si="53"/>
        <v>0</v>
      </c>
      <c r="K208" s="269">
        <f t="shared" si="53"/>
        <v>0</v>
      </c>
    </row>
    <row r="209" spans="2:11" ht="12.75" customHeight="1">
      <c r="B209" s="270" t="s">
        <v>537</v>
      </c>
      <c r="C209" s="271"/>
      <c r="D209" s="272" t="s">
        <v>328</v>
      </c>
      <c r="E209" s="301"/>
      <c r="F209" s="301"/>
      <c r="G209" s="301"/>
      <c r="H209" s="301"/>
      <c r="I209" s="301"/>
      <c r="J209" s="301"/>
      <c r="K209" s="269">
        <f aca="true" t="shared" si="54" ref="K209:K214">SUM(E209:J209)</f>
        <v>0</v>
      </c>
    </row>
    <row r="210" spans="2:11" ht="12.75" customHeight="1">
      <c r="B210" s="270" t="s">
        <v>538</v>
      </c>
      <c r="C210" s="271"/>
      <c r="D210" s="272" t="s">
        <v>329</v>
      </c>
      <c r="E210" s="301"/>
      <c r="F210" s="301"/>
      <c r="G210" s="301"/>
      <c r="H210" s="301"/>
      <c r="I210" s="301"/>
      <c r="J210" s="301"/>
      <c r="K210" s="269">
        <f t="shared" si="54"/>
        <v>0</v>
      </c>
    </row>
    <row r="211" spans="2:11" ht="12.75" customHeight="1">
      <c r="B211" s="270" t="s">
        <v>539</v>
      </c>
      <c r="C211" s="271"/>
      <c r="D211" s="272" t="s">
        <v>330</v>
      </c>
      <c r="E211" s="301"/>
      <c r="F211" s="301"/>
      <c r="G211" s="301"/>
      <c r="H211" s="301"/>
      <c r="I211" s="301"/>
      <c r="J211" s="301"/>
      <c r="K211" s="269">
        <f t="shared" si="54"/>
        <v>0</v>
      </c>
    </row>
    <row r="212" spans="2:11" ht="12.75" customHeight="1">
      <c r="B212" s="270" t="s">
        <v>540</v>
      </c>
      <c r="C212" s="271"/>
      <c r="D212" s="272" t="s">
        <v>331</v>
      </c>
      <c r="E212" s="301"/>
      <c r="F212" s="301"/>
      <c r="G212" s="301"/>
      <c r="H212" s="301"/>
      <c r="I212" s="301"/>
      <c r="J212" s="301"/>
      <c r="K212" s="269">
        <f t="shared" si="54"/>
        <v>0</v>
      </c>
    </row>
    <row r="213" spans="2:11" ht="12.75" customHeight="1">
      <c r="B213" s="270" t="s">
        <v>541</v>
      </c>
      <c r="C213" s="271">
        <v>553</v>
      </c>
      <c r="D213" s="272" t="s">
        <v>41</v>
      </c>
      <c r="E213" s="301"/>
      <c r="F213" s="301"/>
      <c r="G213" s="301"/>
      <c r="H213" s="301"/>
      <c r="I213" s="301"/>
      <c r="J213" s="301"/>
      <c r="K213" s="269">
        <f t="shared" si="54"/>
        <v>0</v>
      </c>
    </row>
    <row r="214" spans="2:11" ht="12.75" customHeight="1">
      <c r="B214" s="270" t="s">
        <v>542</v>
      </c>
      <c r="C214" s="271">
        <v>554</v>
      </c>
      <c r="D214" s="272" t="s">
        <v>92</v>
      </c>
      <c r="E214" s="301"/>
      <c r="F214" s="301"/>
      <c r="G214" s="301"/>
      <c r="H214" s="301"/>
      <c r="I214" s="301"/>
      <c r="J214" s="301"/>
      <c r="K214" s="269">
        <f t="shared" si="54"/>
        <v>0</v>
      </c>
    </row>
    <row r="215" spans="2:11" ht="12.75" customHeight="1">
      <c r="B215" s="270" t="s">
        <v>543</v>
      </c>
      <c r="C215" s="271">
        <v>555</v>
      </c>
      <c r="D215" s="272" t="s">
        <v>93</v>
      </c>
      <c r="E215" s="273">
        <f>SUM(E216:E222)</f>
        <v>0</v>
      </c>
      <c r="F215" s="273">
        <f aca="true" t="shared" si="55" ref="F215:K215">SUM(F216:F222)</f>
        <v>0</v>
      </c>
      <c r="G215" s="273">
        <f t="shared" si="55"/>
        <v>0</v>
      </c>
      <c r="H215" s="273">
        <f t="shared" si="55"/>
        <v>0</v>
      </c>
      <c r="I215" s="273">
        <f t="shared" si="55"/>
        <v>0</v>
      </c>
      <c r="J215" s="273">
        <f t="shared" si="55"/>
        <v>0</v>
      </c>
      <c r="K215" s="269">
        <f t="shared" si="55"/>
        <v>0</v>
      </c>
    </row>
    <row r="216" spans="2:11" ht="12.75" customHeight="1">
      <c r="B216" s="270" t="s">
        <v>544</v>
      </c>
      <c r="C216" s="287"/>
      <c r="D216" s="279" t="s">
        <v>119</v>
      </c>
      <c r="E216" s="301"/>
      <c r="F216" s="301"/>
      <c r="G216" s="301"/>
      <c r="H216" s="301"/>
      <c r="I216" s="301"/>
      <c r="J216" s="301"/>
      <c r="K216" s="269">
        <f aca="true" t="shared" si="56" ref="K216:K223">SUM(E216:J216)</f>
        <v>0</v>
      </c>
    </row>
    <row r="217" spans="2:11" ht="12.75" customHeight="1">
      <c r="B217" s="270" t="s">
        <v>545</v>
      </c>
      <c r="C217" s="287"/>
      <c r="D217" s="279" t="s">
        <v>332</v>
      </c>
      <c r="E217" s="301"/>
      <c r="F217" s="301"/>
      <c r="G217" s="301"/>
      <c r="H217" s="301"/>
      <c r="I217" s="301"/>
      <c r="J217" s="301"/>
      <c r="K217" s="269">
        <f t="shared" si="56"/>
        <v>0</v>
      </c>
    </row>
    <row r="218" spans="2:11" ht="12.75" customHeight="1">
      <c r="B218" s="270" t="s">
        <v>546</v>
      </c>
      <c r="C218" s="287"/>
      <c r="D218" s="279" t="s">
        <v>333</v>
      </c>
      <c r="E218" s="301"/>
      <c r="F218" s="301"/>
      <c r="G218" s="301"/>
      <c r="H218" s="301"/>
      <c r="I218" s="301"/>
      <c r="J218" s="301"/>
      <c r="K218" s="269">
        <f t="shared" si="56"/>
        <v>0</v>
      </c>
    </row>
    <row r="219" spans="2:11" ht="12.75" customHeight="1">
      <c r="B219" s="270" t="s">
        <v>547</v>
      </c>
      <c r="C219" s="287"/>
      <c r="D219" s="279" t="s">
        <v>334</v>
      </c>
      <c r="E219" s="301"/>
      <c r="F219" s="301"/>
      <c r="G219" s="301"/>
      <c r="H219" s="301"/>
      <c r="I219" s="301"/>
      <c r="J219" s="301"/>
      <c r="K219" s="269">
        <f t="shared" si="56"/>
        <v>0</v>
      </c>
    </row>
    <row r="220" spans="2:11" ht="12.75" customHeight="1">
      <c r="B220" s="270" t="s">
        <v>548</v>
      </c>
      <c r="C220" s="287"/>
      <c r="D220" s="279" t="s">
        <v>335</v>
      </c>
      <c r="E220" s="301"/>
      <c r="F220" s="301"/>
      <c r="G220" s="301"/>
      <c r="H220" s="301"/>
      <c r="I220" s="301"/>
      <c r="J220" s="301"/>
      <c r="K220" s="269">
        <f t="shared" si="56"/>
        <v>0</v>
      </c>
    </row>
    <row r="221" spans="2:11" ht="12.75" customHeight="1">
      <c r="B221" s="270" t="s">
        <v>549</v>
      </c>
      <c r="C221" s="287"/>
      <c r="D221" s="279" t="s">
        <v>336</v>
      </c>
      <c r="E221" s="301"/>
      <c r="F221" s="301"/>
      <c r="G221" s="301"/>
      <c r="H221" s="301"/>
      <c r="I221" s="301"/>
      <c r="J221" s="301"/>
      <c r="K221" s="269">
        <f t="shared" si="56"/>
        <v>0</v>
      </c>
    </row>
    <row r="222" spans="2:11" ht="12.75" customHeight="1">
      <c r="B222" s="270" t="s">
        <v>550</v>
      </c>
      <c r="C222" s="287"/>
      <c r="D222" s="254" t="s">
        <v>120</v>
      </c>
      <c r="E222" s="301"/>
      <c r="F222" s="301"/>
      <c r="G222" s="301"/>
      <c r="H222" s="301"/>
      <c r="I222" s="301"/>
      <c r="J222" s="301"/>
      <c r="K222" s="269">
        <f t="shared" si="56"/>
        <v>0</v>
      </c>
    </row>
    <row r="223" spans="2:11" ht="12.75" customHeight="1">
      <c r="B223" s="270" t="s">
        <v>551</v>
      </c>
      <c r="C223" s="271">
        <v>556</v>
      </c>
      <c r="D223" s="272" t="s">
        <v>94</v>
      </c>
      <c r="E223" s="301"/>
      <c r="F223" s="301"/>
      <c r="G223" s="301"/>
      <c r="H223" s="301"/>
      <c r="I223" s="301"/>
      <c r="J223" s="301"/>
      <c r="K223" s="269">
        <f t="shared" si="56"/>
        <v>0</v>
      </c>
    </row>
    <row r="224" spans="2:11" ht="12.75" customHeight="1">
      <c r="B224" s="270" t="s">
        <v>552</v>
      </c>
      <c r="C224" s="271">
        <v>559</v>
      </c>
      <c r="D224" s="272" t="s">
        <v>42</v>
      </c>
      <c r="E224" s="273">
        <f>SUM(E225:E229)</f>
        <v>0</v>
      </c>
      <c r="F224" s="273">
        <f aca="true" t="shared" si="57" ref="F224:K224">SUM(F225:F229)</f>
        <v>0</v>
      </c>
      <c r="G224" s="273">
        <f t="shared" si="57"/>
        <v>0</v>
      </c>
      <c r="H224" s="273">
        <f t="shared" si="57"/>
        <v>0</v>
      </c>
      <c r="I224" s="273">
        <f t="shared" si="57"/>
        <v>0</v>
      </c>
      <c r="J224" s="273">
        <f t="shared" si="57"/>
        <v>0</v>
      </c>
      <c r="K224" s="269">
        <f t="shared" si="57"/>
        <v>0</v>
      </c>
    </row>
    <row r="225" spans="2:11" ht="12.75" customHeight="1">
      <c r="B225" s="270" t="s">
        <v>553</v>
      </c>
      <c r="C225" s="271"/>
      <c r="D225" s="272" t="s">
        <v>337</v>
      </c>
      <c r="E225" s="301"/>
      <c r="F225" s="301"/>
      <c r="G225" s="301"/>
      <c r="H225" s="301"/>
      <c r="I225" s="301"/>
      <c r="J225" s="301"/>
      <c r="K225" s="269">
        <f aca="true" t="shared" si="58" ref="K225:K230">SUM(E225:J225)</f>
        <v>0</v>
      </c>
    </row>
    <row r="226" spans="2:11" ht="12.75" customHeight="1">
      <c r="B226" s="270" t="s">
        <v>554</v>
      </c>
      <c r="C226" s="271"/>
      <c r="D226" s="272" t="s">
        <v>338</v>
      </c>
      <c r="E226" s="301"/>
      <c r="F226" s="301"/>
      <c r="G226" s="301"/>
      <c r="H226" s="301"/>
      <c r="I226" s="301"/>
      <c r="J226" s="301"/>
      <c r="K226" s="269">
        <f t="shared" si="58"/>
        <v>0</v>
      </c>
    </row>
    <row r="227" spans="2:11" ht="12.75" customHeight="1">
      <c r="B227" s="270" t="s">
        <v>555</v>
      </c>
      <c r="C227" s="271"/>
      <c r="D227" s="272" t="s">
        <v>121</v>
      </c>
      <c r="E227" s="301"/>
      <c r="F227" s="301"/>
      <c r="G227" s="301"/>
      <c r="H227" s="301"/>
      <c r="I227" s="301"/>
      <c r="J227" s="301"/>
      <c r="K227" s="269">
        <f t="shared" si="58"/>
        <v>0</v>
      </c>
    </row>
    <row r="228" spans="2:11" ht="12.75" customHeight="1">
      <c r="B228" s="270" t="s">
        <v>556</v>
      </c>
      <c r="C228" s="271"/>
      <c r="D228" s="594" t="s">
        <v>479</v>
      </c>
      <c r="E228" s="301"/>
      <c r="F228" s="301"/>
      <c r="G228" s="301"/>
      <c r="H228" s="301"/>
      <c r="I228" s="301"/>
      <c r="J228" s="301"/>
      <c r="K228" s="269">
        <f t="shared" si="58"/>
        <v>0</v>
      </c>
    </row>
    <row r="229" spans="2:11" ht="12.75" customHeight="1">
      <c r="B229" s="270" t="s">
        <v>557</v>
      </c>
      <c r="C229" s="289"/>
      <c r="D229" s="290" t="s">
        <v>42</v>
      </c>
      <c r="E229" s="301"/>
      <c r="F229" s="301"/>
      <c r="G229" s="301"/>
      <c r="H229" s="301"/>
      <c r="I229" s="301"/>
      <c r="J229" s="301"/>
      <c r="K229" s="269">
        <f t="shared" si="58"/>
        <v>0</v>
      </c>
    </row>
    <row r="230" spans="2:11" ht="12.75" customHeight="1">
      <c r="B230" s="366" t="s">
        <v>281</v>
      </c>
      <c r="C230" s="260"/>
      <c r="D230" s="261" t="s">
        <v>349</v>
      </c>
      <c r="E230" s="367"/>
      <c r="F230" s="367"/>
      <c r="G230" s="367"/>
      <c r="H230" s="367"/>
      <c r="I230" s="367"/>
      <c r="J230" s="367"/>
      <c r="K230" s="263">
        <f t="shared" si="58"/>
        <v>0</v>
      </c>
    </row>
    <row r="231" spans="2:11" ht="12.75">
      <c r="B231" s="613" t="s">
        <v>282</v>
      </c>
      <c r="C231" s="614"/>
      <c r="D231" s="410" t="s">
        <v>561</v>
      </c>
      <c r="E231" s="336">
        <f aca="true" t="shared" si="59" ref="E231:K231">E126+E127+E161+E180+E230+E200</f>
        <v>0</v>
      </c>
      <c r="F231" s="336">
        <f t="shared" si="59"/>
        <v>0</v>
      </c>
      <c r="G231" s="336">
        <f t="shared" si="59"/>
        <v>0</v>
      </c>
      <c r="H231" s="336">
        <f t="shared" si="59"/>
        <v>0</v>
      </c>
      <c r="I231" s="336">
        <f t="shared" si="59"/>
        <v>0</v>
      </c>
      <c r="J231" s="336">
        <f t="shared" si="59"/>
        <v>0</v>
      </c>
      <c r="K231" s="338">
        <f t="shared" si="59"/>
        <v>0</v>
      </c>
    </row>
    <row r="232" spans="2:11" ht="13.5" thickBot="1">
      <c r="B232" s="595" t="s">
        <v>283</v>
      </c>
      <c r="C232" s="412"/>
      <c r="D232" s="291" t="str">
        <f>+D120</f>
        <v>Оперативни трошкови пре укључивања енергије за билансирање и рег. накнаде</v>
      </c>
      <c r="E232" s="990">
        <f>E128+E145+E147+E151+E157+E158+E161+E180+E201+E207+E208+E213+E214+E215+E223+E225+E226+E227+E229+E230</f>
        <v>0</v>
      </c>
      <c r="F232" s="292">
        <f>F128+F145+F147+F151+F157+F158+F161+F180+F201+F207+F208+F213+F214+F215+F223+F225+F226+F227+F229+F230</f>
        <v>0</v>
      </c>
      <c r="G232" s="292"/>
      <c r="H232" s="292"/>
      <c r="I232" s="413"/>
      <c r="J232" s="415"/>
      <c r="K232" s="618">
        <f>+K231-E228-K126</f>
        <v>0</v>
      </c>
    </row>
    <row r="233" spans="2:11" ht="15.75" customHeight="1" thickBot="1" thickTop="1">
      <c r="B233"/>
      <c r="C233"/>
      <c r="D233"/>
      <c r="E233"/>
      <c r="F233"/>
      <c r="G233"/>
      <c r="H233"/>
      <c r="I233"/>
      <c r="J233"/>
      <c r="K233"/>
    </row>
    <row r="234" spans="2:11" ht="13.5" thickTop="1">
      <c r="B234" s="1156" t="str">
        <f>CONCATENATE("Подаци за годину:"," ",'Poc. strana'!$C$19-2)</f>
        <v>Подаци за годину: 2021</v>
      </c>
      <c r="C234" s="1157"/>
      <c r="D234" s="1157"/>
      <c r="E234" s="1157"/>
      <c r="F234" s="1157"/>
      <c r="G234" s="1157"/>
      <c r="H234" s="1157"/>
      <c r="I234" s="1157"/>
      <c r="J234" s="1157"/>
      <c r="K234" s="295" t="s">
        <v>173</v>
      </c>
    </row>
    <row r="235" spans="2:11" ht="12.75">
      <c r="B235" s="1137" t="s">
        <v>14</v>
      </c>
      <c r="C235" s="1140" t="s">
        <v>123</v>
      </c>
      <c r="D235" s="1140" t="s">
        <v>76</v>
      </c>
      <c r="E235" s="1134" t="s">
        <v>122</v>
      </c>
      <c r="F235" s="1152"/>
      <c r="G235" s="1152"/>
      <c r="H235" s="1152"/>
      <c r="I235" s="1152"/>
      <c r="J235" s="1152"/>
      <c r="K235" s="1153"/>
    </row>
    <row r="236" spans="2:11" ht="12.75">
      <c r="B236" s="1154"/>
      <c r="C236" s="1147"/>
      <c r="D236" s="1147"/>
      <c r="E236" s="1150" t="s">
        <v>476</v>
      </c>
      <c r="F236" s="1151"/>
      <c r="G236" s="1143" t="s">
        <v>400</v>
      </c>
      <c r="H236" s="1149"/>
      <c r="I236" s="1143" t="s">
        <v>413</v>
      </c>
      <c r="J236" s="1149"/>
      <c r="K236" s="258" t="s">
        <v>64</v>
      </c>
    </row>
    <row r="237" spans="2:11" ht="12.75">
      <c r="B237" s="1155"/>
      <c r="C237" s="1148"/>
      <c r="D237" s="1148"/>
      <c r="E237" s="492" t="s">
        <v>352</v>
      </c>
      <c r="F237" s="492" t="s">
        <v>353</v>
      </c>
      <c r="G237" s="492" t="s">
        <v>352</v>
      </c>
      <c r="H237" s="492" t="s">
        <v>353</v>
      </c>
      <c r="I237" s="492" t="s">
        <v>352</v>
      </c>
      <c r="J237" s="492" t="s">
        <v>353</v>
      </c>
      <c r="K237" s="258"/>
    </row>
    <row r="238" spans="2:11" ht="12.75">
      <c r="B238" s="589" t="s">
        <v>77</v>
      </c>
      <c r="C238" s="588">
        <v>50</v>
      </c>
      <c r="D238" s="591" t="s">
        <v>478</v>
      </c>
      <c r="E238" s="367"/>
      <c r="F238" s="367"/>
      <c r="G238" s="367"/>
      <c r="H238" s="367"/>
      <c r="I238" s="367"/>
      <c r="J238" s="367"/>
      <c r="K238" s="263">
        <f>SUM(E238:J238)</f>
        <v>0</v>
      </c>
    </row>
    <row r="239" spans="2:11" ht="12.75">
      <c r="B239" s="259" t="s">
        <v>80</v>
      </c>
      <c r="C239" s="260">
        <v>51</v>
      </c>
      <c r="D239" s="590" t="s">
        <v>29</v>
      </c>
      <c r="E239" s="262">
        <f aca="true" t="shared" si="60" ref="E239:K239">+E240+E257+E258+E271+E272</f>
        <v>0</v>
      </c>
      <c r="F239" s="262">
        <f t="shared" si="60"/>
        <v>0</v>
      </c>
      <c r="G239" s="262">
        <f t="shared" si="60"/>
        <v>0</v>
      </c>
      <c r="H239" s="262">
        <f t="shared" si="60"/>
        <v>0</v>
      </c>
      <c r="I239" s="262">
        <f t="shared" si="60"/>
        <v>0</v>
      </c>
      <c r="J239" s="262">
        <f t="shared" si="60"/>
        <v>0</v>
      </c>
      <c r="K239" s="263">
        <f t="shared" si="60"/>
        <v>0</v>
      </c>
    </row>
    <row r="240" spans="2:11" ht="12.75">
      <c r="B240" s="264" t="s">
        <v>49</v>
      </c>
      <c r="C240" s="265">
        <v>511</v>
      </c>
      <c r="D240" s="266" t="s">
        <v>78</v>
      </c>
      <c r="E240" s="267">
        <f aca="true" t="shared" si="61" ref="E240:K240">+E241+E250</f>
        <v>0</v>
      </c>
      <c r="F240" s="267">
        <f t="shared" si="61"/>
        <v>0</v>
      </c>
      <c r="G240" s="267">
        <f t="shared" si="61"/>
        <v>0</v>
      </c>
      <c r="H240" s="267">
        <f t="shared" si="61"/>
        <v>0</v>
      </c>
      <c r="I240" s="267">
        <f t="shared" si="61"/>
        <v>0</v>
      </c>
      <c r="J240" s="267">
        <f t="shared" si="61"/>
        <v>0</v>
      </c>
      <c r="K240" s="268">
        <f t="shared" si="61"/>
        <v>0</v>
      </c>
    </row>
    <row r="241" spans="2:11" ht="12.75">
      <c r="B241" s="264" t="s">
        <v>482</v>
      </c>
      <c r="C241" s="265"/>
      <c r="D241" s="266" t="s">
        <v>285</v>
      </c>
      <c r="E241" s="267">
        <f aca="true" t="shared" si="62" ref="E241:K241">+E242+E245+E249</f>
        <v>0</v>
      </c>
      <c r="F241" s="267">
        <f t="shared" si="62"/>
        <v>0</v>
      </c>
      <c r="G241" s="267">
        <f t="shared" si="62"/>
        <v>0</v>
      </c>
      <c r="H241" s="267">
        <f t="shared" si="62"/>
        <v>0</v>
      </c>
      <c r="I241" s="267">
        <f t="shared" si="62"/>
        <v>0</v>
      </c>
      <c r="J241" s="267">
        <f t="shared" si="62"/>
        <v>0</v>
      </c>
      <c r="K241" s="269">
        <f t="shared" si="62"/>
        <v>0</v>
      </c>
    </row>
    <row r="242" spans="2:11" ht="12.75">
      <c r="B242" s="270" t="s">
        <v>483</v>
      </c>
      <c r="C242" s="271"/>
      <c r="D242" s="272" t="s">
        <v>286</v>
      </c>
      <c r="E242" s="273">
        <f aca="true" t="shared" si="63" ref="E242:K242">SUM(E243:E244)</f>
        <v>0</v>
      </c>
      <c r="F242" s="273">
        <f t="shared" si="63"/>
        <v>0</v>
      </c>
      <c r="G242" s="273">
        <f t="shared" si="63"/>
        <v>0</v>
      </c>
      <c r="H242" s="273">
        <f t="shared" si="63"/>
        <v>0</v>
      </c>
      <c r="I242" s="273">
        <f t="shared" si="63"/>
        <v>0</v>
      </c>
      <c r="J242" s="273">
        <f t="shared" si="63"/>
        <v>0</v>
      </c>
      <c r="K242" s="269">
        <f t="shared" si="63"/>
        <v>0</v>
      </c>
    </row>
    <row r="243" spans="2:11" ht="12.75">
      <c r="B243" s="270" t="s">
        <v>484</v>
      </c>
      <c r="C243" s="271"/>
      <c r="D243" s="272" t="s">
        <v>287</v>
      </c>
      <c r="E243" s="299"/>
      <c r="F243" s="299"/>
      <c r="G243" s="299"/>
      <c r="H243" s="299"/>
      <c r="I243" s="299"/>
      <c r="J243" s="299"/>
      <c r="K243" s="269">
        <f>SUM(E243:J243)</f>
        <v>0</v>
      </c>
    </row>
    <row r="244" spans="2:11" ht="12.75">
      <c r="B244" s="270" t="s">
        <v>485</v>
      </c>
      <c r="C244" s="271"/>
      <c r="D244" s="272" t="s">
        <v>288</v>
      </c>
      <c r="E244" s="299"/>
      <c r="F244" s="299"/>
      <c r="G244" s="299"/>
      <c r="H244" s="299"/>
      <c r="I244" s="299"/>
      <c r="J244" s="299"/>
      <c r="K244" s="269">
        <f>SUM(E244:J244)</f>
        <v>0</v>
      </c>
    </row>
    <row r="245" spans="2:11" ht="12.75">
      <c r="B245" s="270" t="s">
        <v>486</v>
      </c>
      <c r="C245" s="271"/>
      <c r="D245" s="272" t="s">
        <v>289</v>
      </c>
      <c r="E245" s="273">
        <f>SUM(E246:E248)</f>
        <v>0</v>
      </c>
      <c r="F245" s="273">
        <f aca="true" t="shared" si="64" ref="F245:K245">SUM(F246:F248)</f>
        <v>0</v>
      </c>
      <c r="G245" s="273">
        <f t="shared" si="64"/>
        <v>0</v>
      </c>
      <c r="H245" s="273">
        <f t="shared" si="64"/>
        <v>0</v>
      </c>
      <c r="I245" s="273">
        <f t="shared" si="64"/>
        <v>0</v>
      </c>
      <c r="J245" s="273">
        <f t="shared" si="64"/>
        <v>0</v>
      </c>
      <c r="K245" s="269">
        <f t="shared" si="64"/>
        <v>0</v>
      </c>
    </row>
    <row r="246" spans="2:11" ht="12.75">
      <c r="B246" s="270" t="s">
        <v>487</v>
      </c>
      <c r="C246" s="271"/>
      <c r="D246" s="272" t="str">
        <f>+D243</f>
        <v>Текуће одржавање</v>
      </c>
      <c r="E246" s="299"/>
      <c r="F246" s="299"/>
      <c r="G246" s="299"/>
      <c r="H246" s="299"/>
      <c r="I246" s="299"/>
      <c r="J246" s="299"/>
      <c r="K246" s="269">
        <f>SUM(E246:J246)</f>
        <v>0</v>
      </c>
    </row>
    <row r="247" spans="2:11" ht="12.75">
      <c r="B247" s="270" t="s">
        <v>488</v>
      </c>
      <c r="C247" s="271"/>
      <c r="D247" s="272" t="str">
        <f>+D244</f>
        <v>Инвестиционо одржавање</v>
      </c>
      <c r="E247" s="299"/>
      <c r="F247" s="299"/>
      <c r="G247" s="299"/>
      <c r="H247" s="299"/>
      <c r="I247" s="299"/>
      <c r="J247" s="299"/>
      <c r="K247" s="269">
        <f>SUM(E247:J247)</f>
        <v>0</v>
      </c>
    </row>
    <row r="248" spans="2:11" ht="12.75">
      <c r="B248" s="270" t="s">
        <v>489</v>
      </c>
      <c r="C248" s="271"/>
      <c r="D248" s="272" t="s">
        <v>290</v>
      </c>
      <c r="E248" s="299"/>
      <c r="F248" s="299"/>
      <c r="G248" s="299"/>
      <c r="H248" s="299"/>
      <c r="I248" s="299"/>
      <c r="J248" s="299"/>
      <c r="K248" s="269">
        <f>SUM(E248:J248)</f>
        <v>0</v>
      </c>
    </row>
    <row r="249" spans="2:11" ht="12.75">
      <c r="B249" s="270" t="s">
        <v>490</v>
      </c>
      <c r="C249" s="271"/>
      <c r="D249" s="272" t="s">
        <v>291</v>
      </c>
      <c r="E249" s="299"/>
      <c r="F249" s="299"/>
      <c r="G249" s="299"/>
      <c r="H249" s="299"/>
      <c r="I249" s="299"/>
      <c r="J249" s="299"/>
      <c r="K249" s="269">
        <f>SUM(E249:J249)</f>
        <v>0</v>
      </c>
    </row>
    <row r="250" spans="2:11" ht="12.75">
      <c r="B250" s="270" t="s">
        <v>491</v>
      </c>
      <c r="C250" s="271"/>
      <c r="D250" s="272" t="s">
        <v>292</v>
      </c>
      <c r="E250" s="273">
        <f aca="true" t="shared" si="65" ref="E250:K250">SUM(E251:E256)</f>
        <v>0</v>
      </c>
      <c r="F250" s="273">
        <f t="shared" si="65"/>
        <v>0</v>
      </c>
      <c r="G250" s="273">
        <f t="shared" si="65"/>
        <v>0</v>
      </c>
      <c r="H250" s="273">
        <f t="shared" si="65"/>
        <v>0</v>
      </c>
      <c r="I250" s="273">
        <f t="shared" si="65"/>
        <v>0</v>
      </c>
      <c r="J250" s="273">
        <f t="shared" si="65"/>
        <v>0</v>
      </c>
      <c r="K250" s="269">
        <f t="shared" si="65"/>
        <v>0</v>
      </c>
    </row>
    <row r="251" spans="2:11" ht="12.75">
      <c r="B251" s="270" t="s">
        <v>492</v>
      </c>
      <c r="C251" s="271"/>
      <c r="D251" s="272" t="s">
        <v>293</v>
      </c>
      <c r="E251" s="299"/>
      <c r="F251" s="299"/>
      <c r="G251" s="299"/>
      <c r="H251" s="299"/>
      <c r="I251" s="299"/>
      <c r="J251" s="299"/>
      <c r="K251" s="269">
        <f aca="true" t="shared" si="66" ref="K251:K256">SUM(E251:J251)</f>
        <v>0</v>
      </c>
    </row>
    <row r="252" spans="2:11" ht="12.75">
      <c r="B252" s="270" t="s">
        <v>493</v>
      </c>
      <c r="C252" s="271"/>
      <c r="D252" s="272" t="s">
        <v>294</v>
      </c>
      <c r="E252" s="299"/>
      <c r="F252" s="299"/>
      <c r="G252" s="299"/>
      <c r="H252" s="299"/>
      <c r="I252" s="299"/>
      <c r="J252" s="299"/>
      <c r="K252" s="269">
        <f t="shared" si="66"/>
        <v>0</v>
      </c>
    </row>
    <row r="253" spans="2:11" ht="12.75">
      <c r="B253" s="270" t="s">
        <v>494</v>
      </c>
      <c r="C253" s="271"/>
      <c r="D253" s="272" t="s">
        <v>295</v>
      </c>
      <c r="E253" s="299"/>
      <c r="F253" s="299"/>
      <c r="G253" s="299"/>
      <c r="H253" s="299"/>
      <c r="I253" s="299"/>
      <c r="J253" s="299"/>
      <c r="K253" s="269">
        <f t="shared" si="66"/>
        <v>0</v>
      </c>
    </row>
    <row r="254" spans="2:11" ht="12.75">
      <c r="B254" s="270" t="s">
        <v>495</v>
      </c>
      <c r="C254" s="271"/>
      <c r="D254" s="272" t="s">
        <v>296</v>
      </c>
      <c r="E254" s="299"/>
      <c r="F254" s="299"/>
      <c r="G254" s="299"/>
      <c r="H254" s="299"/>
      <c r="I254" s="299"/>
      <c r="J254" s="299"/>
      <c r="K254" s="269">
        <f t="shared" si="66"/>
        <v>0</v>
      </c>
    </row>
    <row r="255" spans="2:11" ht="12.75">
      <c r="B255" s="270" t="s">
        <v>496</v>
      </c>
      <c r="C255" s="271"/>
      <c r="D255" s="272" t="s">
        <v>297</v>
      </c>
      <c r="E255" s="299"/>
      <c r="F255" s="299"/>
      <c r="G255" s="299"/>
      <c r="H255" s="299"/>
      <c r="I255" s="299"/>
      <c r="J255" s="299"/>
      <c r="K255" s="269">
        <f t="shared" si="66"/>
        <v>0</v>
      </c>
    </row>
    <row r="256" spans="2:11" ht="12.75">
      <c r="B256" s="270" t="s">
        <v>497</v>
      </c>
      <c r="C256" s="271"/>
      <c r="D256" s="272" t="s">
        <v>298</v>
      </c>
      <c r="E256" s="299"/>
      <c r="F256" s="299"/>
      <c r="G256" s="299"/>
      <c r="H256" s="299"/>
      <c r="I256" s="299"/>
      <c r="J256" s="299"/>
      <c r="K256" s="269">
        <f t="shared" si="66"/>
        <v>0</v>
      </c>
    </row>
    <row r="257" spans="2:11" ht="12.75">
      <c r="B257" s="274" t="s">
        <v>50</v>
      </c>
      <c r="C257" s="275">
        <v>512</v>
      </c>
      <c r="D257" s="276" t="s">
        <v>79</v>
      </c>
      <c r="E257" s="299"/>
      <c r="F257" s="299"/>
      <c r="G257" s="299"/>
      <c r="H257" s="299"/>
      <c r="I257" s="299"/>
      <c r="J257" s="299"/>
      <c r="K257" s="277">
        <f>SUM(E257:J257)</f>
        <v>0</v>
      </c>
    </row>
    <row r="258" spans="2:11" ht="12.75">
      <c r="B258" s="270" t="s">
        <v>51</v>
      </c>
      <c r="C258" s="271">
        <v>513</v>
      </c>
      <c r="D258" s="272" t="s">
        <v>30</v>
      </c>
      <c r="E258" s="273">
        <f aca="true" t="shared" si="67" ref="E258:K258">+E259+E262+E263+E269+E270</f>
        <v>0</v>
      </c>
      <c r="F258" s="273">
        <f t="shared" si="67"/>
        <v>0</v>
      </c>
      <c r="G258" s="273">
        <f t="shared" si="67"/>
        <v>0</v>
      </c>
      <c r="H258" s="273">
        <f t="shared" si="67"/>
        <v>0</v>
      </c>
      <c r="I258" s="273">
        <f t="shared" si="67"/>
        <v>0</v>
      </c>
      <c r="J258" s="273">
        <f t="shared" si="67"/>
        <v>0</v>
      </c>
      <c r="K258" s="269">
        <f t="shared" si="67"/>
        <v>0</v>
      </c>
    </row>
    <row r="259" spans="2:11" ht="12.75">
      <c r="B259" s="264" t="s">
        <v>498</v>
      </c>
      <c r="C259" s="265"/>
      <c r="D259" s="278" t="s">
        <v>480</v>
      </c>
      <c r="E259" s="403">
        <f>SUM(E260:E261)</f>
        <v>0</v>
      </c>
      <c r="F259" s="403">
        <f aca="true" t="shared" si="68" ref="F259:K259">SUM(F260:F261)</f>
        <v>0</v>
      </c>
      <c r="G259" s="403">
        <f t="shared" si="68"/>
        <v>0</v>
      </c>
      <c r="H259" s="403">
        <f t="shared" si="68"/>
        <v>0</v>
      </c>
      <c r="I259" s="403">
        <f t="shared" si="68"/>
        <v>0</v>
      </c>
      <c r="J259" s="403">
        <f t="shared" si="68"/>
        <v>0</v>
      </c>
      <c r="K259" s="268">
        <f t="shared" si="68"/>
        <v>0</v>
      </c>
    </row>
    <row r="260" spans="2:11" ht="12.75">
      <c r="B260" s="264" t="s">
        <v>611</v>
      </c>
      <c r="C260" s="265"/>
      <c r="D260" s="278" t="s">
        <v>613</v>
      </c>
      <c r="E260" s="299"/>
      <c r="F260" s="299"/>
      <c r="G260" s="299"/>
      <c r="H260" s="299"/>
      <c r="I260" s="299"/>
      <c r="J260" s="299"/>
      <c r="K260" s="268">
        <f>SUM(E260:J260)</f>
        <v>0</v>
      </c>
    </row>
    <row r="261" spans="2:11" ht="25.5">
      <c r="B261" s="264" t="s">
        <v>612</v>
      </c>
      <c r="C261" s="265"/>
      <c r="D261" s="994" t="s">
        <v>614</v>
      </c>
      <c r="E261" s="299"/>
      <c r="F261" s="299"/>
      <c r="G261" s="299"/>
      <c r="H261" s="299"/>
      <c r="I261" s="299"/>
      <c r="J261" s="299"/>
      <c r="K261" s="268">
        <f>SUM(E261:J261)</f>
        <v>0</v>
      </c>
    </row>
    <row r="262" spans="2:11" ht="12.75">
      <c r="B262" s="264" t="s">
        <v>499</v>
      </c>
      <c r="C262" s="265"/>
      <c r="D262" s="278" t="s">
        <v>481</v>
      </c>
      <c r="E262" s="299"/>
      <c r="F262" s="299"/>
      <c r="G262" s="299"/>
      <c r="H262" s="299"/>
      <c r="I262" s="299"/>
      <c r="J262" s="299"/>
      <c r="K262" s="268">
        <f>SUM(E262:J262)</f>
        <v>0</v>
      </c>
    </row>
    <row r="263" spans="2:11" ht="12.75">
      <c r="B263" s="270" t="s">
        <v>500</v>
      </c>
      <c r="C263" s="271"/>
      <c r="D263" s="279" t="s">
        <v>299</v>
      </c>
      <c r="E263" s="273">
        <f aca="true" t="shared" si="69" ref="E263:K263">SUM(E264:E268)</f>
        <v>0</v>
      </c>
      <c r="F263" s="273">
        <f t="shared" si="69"/>
        <v>0</v>
      </c>
      <c r="G263" s="273">
        <f t="shared" si="69"/>
        <v>0</v>
      </c>
      <c r="H263" s="273">
        <f t="shared" si="69"/>
        <v>0</v>
      </c>
      <c r="I263" s="273">
        <f t="shared" si="69"/>
        <v>0</v>
      </c>
      <c r="J263" s="273">
        <f t="shared" si="69"/>
        <v>0</v>
      </c>
      <c r="K263" s="269">
        <f t="shared" si="69"/>
        <v>0</v>
      </c>
    </row>
    <row r="264" spans="2:11" ht="12.75">
      <c r="B264" s="270" t="s">
        <v>501</v>
      </c>
      <c r="C264" s="275"/>
      <c r="D264" s="279" t="s">
        <v>300</v>
      </c>
      <c r="E264" s="299"/>
      <c r="F264" s="299"/>
      <c r="G264" s="299"/>
      <c r="H264" s="299"/>
      <c r="I264" s="299"/>
      <c r="J264" s="299"/>
      <c r="K264" s="269">
        <f aca="true" t="shared" si="70" ref="K264:K270">SUM(E264:J264)</f>
        <v>0</v>
      </c>
    </row>
    <row r="265" spans="2:11" ht="12.75">
      <c r="B265" s="274" t="s">
        <v>502</v>
      </c>
      <c r="C265" s="275"/>
      <c r="D265" s="279" t="s">
        <v>301</v>
      </c>
      <c r="E265" s="299"/>
      <c r="F265" s="299"/>
      <c r="G265" s="299"/>
      <c r="H265" s="299"/>
      <c r="I265" s="299"/>
      <c r="J265" s="299"/>
      <c r="K265" s="269">
        <f t="shared" si="70"/>
        <v>0</v>
      </c>
    </row>
    <row r="266" spans="2:11" ht="12.75">
      <c r="B266" s="270" t="s">
        <v>503</v>
      </c>
      <c r="C266" s="275"/>
      <c r="D266" s="279" t="s">
        <v>302</v>
      </c>
      <c r="E266" s="299"/>
      <c r="F266" s="299"/>
      <c r="G266" s="299"/>
      <c r="H266" s="299"/>
      <c r="I266" s="299"/>
      <c r="J266" s="299"/>
      <c r="K266" s="269">
        <f t="shared" si="70"/>
        <v>0</v>
      </c>
    </row>
    <row r="267" spans="2:11" ht="12.75">
      <c r="B267" s="274" t="s">
        <v>504</v>
      </c>
      <c r="C267" s="275"/>
      <c r="D267" s="279" t="s">
        <v>303</v>
      </c>
      <c r="E267" s="299"/>
      <c r="F267" s="299"/>
      <c r="G267" s="299"/>
      <c r="H267" s="299"/>
      <c r="I267" s="299"/>
      <c r="J267" s="299"/>
      <c r="K267" s="269">
        <f t="shared" si="70"/>
        <v>0</v>
      </c>
    </row>
    <row r="268" spans="2:11" ht="12.75">
      <c r="B268" s="270" t="s">
        <v>505</v>
      </c>
      <c r="C268" s="275"/>
      <c r="D268" s="280" t="s">
        <v>304</v>
      </c>
      <c r="E268" s="299"/>
      <c r="F268" s="299"/>
      <c r="G268" s="299"/>
      <c r="H268" s="299"/>
      <c r="I268" s="299"/>
      <c r="J268" s="299"/>
      <c r="K268" s="269">
        <f t="shared" si="70"/>
        <v>0</v>
      </c>
    </row>
    <row r="269" spans="2:11" ht="12.75">
      <c r="B269" s="274" t="s">
        <v>506</v>
      </c>
      <c r="C269" s="275"/>
      <c r="D269" s="280" t="s">
        <v>305</v>
      </c>
      <c r="E269" s="299"/>
      <c r="F269" s="299"/>
      <c r="G269" s="299"/>
      <c r="H269" s="299"/>
      <c r="I269" s="299"/>
      <c r="J269" s="299"/>
      <c r="K269" s="269">
        <f t="shared" si="70"/>
        <v>0</v>
      </c>
    </row>
    <row r="270" spans="2:11" ht="12.75">
      <c r="B270" s="274" t="s">
        <v>507</v>
      </c>
      <c r="C270" s="275"/>
      <c r="D270" s="283" t="s">
        <v>185</v>
      </c>
      <c r="E270" s="300"/>
      <c r="F270" s="300"/>
      <c r="G270" s="300"/>
      <c r="H270" s="300"/>
      <c r="I270" s="300"/>
      <c r="J270" s="300"/>
      <c r="K270" s="277">
        <f t="shared" si="70"/>
        <v>0</v>
      </c>
    </row>
    <row r="271" spans="2:11" ht="12.75">
      <c r="B271" s="270" t="s">
        <v>59</v>
      </c>
      <c r="C271" s="271">
        <v>514</v>
      </c>
      <c r="D271" s="1028" t="s">
        <v>659</v>
      </c>
      <c r="E271" s="1030"/>
      <c r="F271" s="1031"/>
      <c r="G271" s="1030"/>
      <c r="H271" s="1031"/>
      <c r="I271" s="1030"/>
      <c r="J271" s="1031"/>
      <c r="K271" s="269">
        <f>SUM(E271:J271)</f>
        <v>0</v>
      </c>
    </row>
    <row r="272" spans="2:11" ht="12.75">
      <c r="B272" s="281" t="s">
        <v>661</v>
      </c>
      <c r="C272" s="282">
        <v>515</v>
      </c>
      <c r="D272" s="1029" t="s">
        <v>660</v>
      </c>
      <c r="E272" s="1032"/>
      <c r="F272" s="1032"/>
      <c r="G272" s="1032"/>
      <c r="H272" s="1032"/>
      <c r="I272" s="1032"/>
      <c r="J272" s="1032"/>
      <c r="K272" s="284">
        <f>SUM(E272:J272)</f>
        <v>0</v>
      </c>
    </row>
    <row r="273" spans="2:11" ht="12.75">
      <c r="B273" s="259" t="s">
        <v>88</v>
      </c>
      <c r="C273" s="260">
        <v>52</v>
      </c>
      <c r="D273" s="285" t="s">
        <v>31</v>
      </c>
      <c r="E273" s="262">
        <f>SUM(E274:E281)</f>
        <v>0</v>
      </c>
      <c r="F273" s="262">
        <f aca="true" t="shared" si="71" ref="F273:K273">SUM(F274:F281)</f>
        <v>0</v>
      </c>
      <c r="G273" s="262">
        <f t="shared" si="71"/>
        <v>0</v>
      </c>
      <c r="H273" s="262">
        <f t="shared" si="71"/>
        <v>0</v>
      </c>
      <c r="I273" s="262">
        <f t="shared" si="71"/>
        <v>0</v>
      </c>
      <c r="J273" s="262">
        <f t="shared" si="71"/>
        <v>0</v>
      </c>
      <c r="K273" s="263">
        <f t="shared" si="71"/>
        <v>0</v>
      </c>
    </row>
    <row r="274" spans="2:11" ht="12.75">
      <c r="B274" s="264" t="s">
        <v>53</v>
      </c>
      <c r="C274" s="265">
        <v>520</v>
      </c>
      <c r="D274" s="266" t="s">
        <v>81</v>
      </c>
      <c r="E274" s="299"/>
      <c r="F274" s="299"/>
      <c r="G274" s="299"/>
      <c r="H274" s="299"/>
      <c r="I274" s="299"/>
      <c r="J274" s="299"/>
      <c r="K274" s="268">
        <f aca="true" t="shared" si="72" ref="K274:K280">SUM(E274:J274)</f>
        <v>0</v>
      </c>
    </row>
    <row r="275" spans="2:11" ht="12.75">
      <c r="B275" s="270" t="s">
        <v>54</v>
      </c>
      <c r="C275" s="271">
        <v>521</v>
      </c>
      <c r="D275" s="272" t="s">
        <v>82</v>
      </c>
      <c r="E275" s="299"/>
      <c r="F275" s="299"/>
      <c r="G275" s="299"/>
      <c r="H275" s="299"/>
      <c r="I275" s="299"/>
      <c r="J275" s="299"/>
      <c r="K275" s="269">
        <f t="shared" si="72"/>
        <v>0</v>
      </c>
    </row>
    <row r="276" spans="2:11" ht="12.75">
      <c r="B276" s="270" t="s">
        <v>52</v>
      </c>
      <c r="C276" s="271">
        <v>522</v>
      </c>
      <c r="D276" s="272" t="s">
        <v>83</v>
      </c>
      <c r="E276" s="299"/>
      <c r="F276" s="299"/>
      <c r="G276" s="299"/>
      <c r="H276" s="299"/>
      <c r="I276" s="299"/>
      <c r="J276" s="299"/>
      <c r="K276" s="269">
        <f t="shared" si="72"/>
        <v>0</v>
      </c>
    </row>
    <row r="277" spans="2:11" ht="12.75">
      <c r="B277" s="270" t="s">
        <v>55</v>
      </c>
      <c r="C277" s="271">
        <v>523</v>
      </c>
      <c r="D277" s="272" t="s">
        <v>84</v>
      </c>
      <c r="E277" s="299"/>
      <c r="F277" s="299"/>
      <c r="G277" s="299"/>
      <c r="H277" s="299"/>
      <c r="I277" s="299"/>
      <c r="J277" s="299"/>
      <c r="K277" s="269">
        <f t="shared" si="72"/>
        <v>0</v>
      </c>
    </row>
    <row r="278" spans="2:11" ht="12.75">
      <c r="B278" s="270" t="s">
        <v>56</v>
      </c>
      <c r="C278" s="271">
        <v>524</v>
      </c>
      <c r="D278" s="272" t="s">
        <v>85</v>
      </c>
      <c r="E278" s="299"/>
      <c r="F278" s="299"/>
      <c r="G278" s="299"/>
      <c r="H278" s="299"/>
      <c r="I278" s="299"/>
      <c r="J278" s="299"/>
      <c r="K278" s="269">
        <f t="shared" si="72"/>
        <v>0</v>
      </c>
    </row>
    <row r="279" spans="2:11" ht="12.75">
      <c r="B279" s="270" t="s">
        <v>61</v>
      </c>
      <c r="C279" s="271">
        <v>525</v>
      </c>
      <c r="D279" s="272" t="s">
        <v>86</v>
      </c>
      <c r="E279" s="299"/>
      <c r="F279" s="299"/>
      <c r="G279" s="299"/>
      <c r="H279" s="299"/>
      <c r="I279" s="299"/>
      <c r="J279" s="299"/>
      <c r="K279" s="269">
        <f t="shared" si="72"/>
        <v>0</v>
      </c>
    </row>
    <row r="280" spans="2:11" ht="12.75">
      <c r="B280" s="270" t="s">
        <v>62</v>
      </c>
      <c r="C280" s="271">
        <v>526</v>
      </c>
      <c r="D280" s="272" t="s">
        <v>118</v>
      </c>
      <c r="E280" s="299"/>
      <c r="F280" s="299"/>
      <c r="G280" s="299"/>
      <c r="H280" s="299"/>
      <c r="I280" s="299"/>
      <c r="J280" s="299"/>
      <c r="K280" s="269">
        <f t="shared" si="72"/>
        <v>0</v>
      </c>
    </row>
    <row r="281" spans="2:11" ht="12.75">
      <c r="B281" s="270" t="s">
        <v>63</v>
      </c>
      <c r="C281" s="271">
        <v>529</v>
      </c>
      <c r="D281" s="272" t="s">
        <v>87</v>
      </c>
      <c r="E281" s="273">
        <f>SUM(E282:E291)</f>
        <v>0</v>
      </c>
      <c r="F281" s="273">
        <f aca="true" t="shared" si="73" ref="F281:K281">SUM(F282:F291)</f>
        <v>0</v>
      </c>
      <c r="G281" s="273">
        <f t="shared" si="73"/>
        <v>0</v>
      </c>
      <c r="H281" s="273">
        <f t="shared" si="73"/>
        <v>0</v>
      </c>
      <c r="I281" s="273">
        <f t="shared" si="73"/>
        <v>0</v>
      </c>
      <c r="J281" s="273">
        <f t="shared" si="73"/>
        <v>0</v>
      </c>
      <c r="K281" s="269">
        <f t="shared" si="73"/>
        <v>0</v>
      </c>
    </row>
    <row r="282" spans="2:11" ht="12.75">
      <c r="B282" s="270" t="s">
        <v>508</v>
      </c>
      <c r="C282" s="271"/>
      <c r="D282" s="272" t="s">
        <v>306</v>
      </c>
      <c r="E282" s="299"/>
      <c r="F282" s="299"/>
      <c r="G282" s="299"/>
      <c r="H282" s="299"/>
      <c r="I282" s="299"/>
      <c r="J282" s="299"/>
      <c r="K282" s="269">
        <f aca="true" t="shared" si="74" ref="K282:K291">SUM(E282:J282)</f>
        <v>0</v>
      </c>
    </row>
    <row r="283" spans="2:11" ht="12.75">
      <c r="B283" s="270" t="s">
        <v>509</v>
      </c>
      <c r="C283" s="271"/>
      <c r="D283" s="272" t="s">
        <v>307</v>
      </c>
      <c r="E283" s="299"/>
      <c r="F283" s="299"/>
      <c r="G283" s="299"/>
      <c r="H283" s="299"/>
      <c r="I283" s="299"/>
      <c r="J283" s="299"/>
      <c r="K283" s="269">
        <f t="shared" si="74"/>
        <v>0</v>
      </c>
    </row>
    <row r="284" spans="2:11" ht="12.75">
      <c r="B284" s="270" t="s">
        <v>510</v>
      </c>
      <c r="C284" s="271"/>
      <c r="D284" s="272" t="s">
        <v>308</v>
      </c>
      <c r="E284" s="299"/>
      <c r="F284" s="299"/>
      <c r="G284" s="299"/>
      <c r="H284" s="299"/>
      <c r="I284" s="299"/>
      <c r="J284" s="299"/>
      <c r="K284" s="269">
        <f t="shared" si="74"/>
        <v>0</v>
      </c>
    </row>
    <row r="285" spans="2:11" ht="12.75">
      <c r="B285" s="270" t="s">
        <v>511</v>
      </c>
      <c r="C285" s="271"/>
      <c r="D285" s="272" t="s">
        <v>309</v>
      </c>
      <c r="E285" s="299"/>
      <c r="F285" s="299"/>
      <c r="G285" s="299"/>
      <c r="H285" s="299"/>
      <c r="I285" s="299"/>
      <c r="J285" s="299"/>
      <c r="K285" s="269">
        <f t="shared" si="74"/>
        <v>0</v>
      </c>
    </row>
    <row r="286" spans="2:11" ht="12.75">
      <c r="B286" s="270" t="s">
        <v>512</v>
      </c>
      <c r="C286" s="271"/>
      <c r="D286" s="272" t="s">
        <v>310</v>
      </c>
      <c r="E286" s="299"/>
      <c r="F286" s="299"/>
      <c r="G286" s="299"/>
      <c r="H286" s="299"/>
      <c r="I286" s="299"/>
      <c r="J286" s="299"/>
      <c r="K286" s="269">
        <f t="shared" si="74"/>
        <v>0</v>
      </c>
    </row>
    <row r="287" spans="2:11" ht="12.75">
      <c r="B287" s="270" t="s">
        <v>513</v>
      </c>
      <c r="C287" s="271"/>
      <c r="D287" s="272" t="s">
        <v>311</v>
      </c>
      <c r="E287" s="299"/>
      <c r="F287" s="299"/>
      <c r="G287" s="299"/>
      <c r="H287" s="299"/>
      <c r="I287" s="299"/>
      <c r="J287" s="299"/>
      <c r="K287" s="269">
        <f t="shared" si="74"/>
        <v>0</v>
      </c>
    </row>
    <row r="288" spans="2:11" ht="12.75">
      <c r="B288" s="270" t="s">
        <v>514</v>
      </c>
      <c r="C288" s="271"/>
      <c r="D288" s="272" t="s">
        <v>312</v>
      </c>
      <c r="E288" s="299"/>
      <c r="F288" s="299"/>
      <c r="G288" s="299"/>
      <c r="H288" s="299"/>
      <c r="I288" s="299"/>
      <c r="J288" s="299"/>
      <c r="K288" s="269">
        <f t="shared" si="74"/>
        <v>0</v>
      </c>
    </row>
    <row r="289" spans="2:11" ht="12.75">
      <c r="B289" s="270" t="s">
        <v>515</v>
      </c>
      <c r="C289" s="271"/>
      <c r="D289" s="272" t="s">
        <v>313</v>
      </c>
      <c r="E289" s="299"/>
      <c r="F289" s="299"/>
      <c r="G289" s="299"/>
      <c r="H289" s="299"/>
      <c r="I289" s="299"/>
      <c r="J289" s="299"/>
      <c r="K289" s="269">
        <f t="shared" si="74"/>
        <v>0</v>
      </c>
    </row>
    <row r="290" spans="2:11" ht="12.75">
      <c r="B290" s="270" t="s">
        <v>516</v>
      </c>
      <c r="C290" s="271"/>
      <c r="D290" s="272" t="s">
        <v>314</v>
      </c>
      <c r="E290" s="299"/>
      <c r="F290" s="299"/>
      <c r="G290" s="299"/>
      <c r="H290" s="299"/>
      <c r="I290" s="299"/>
      <c r="J290" s="299"/>
      <c r="K290" s="269">
        <f t="shared" si="74"/>
        <v>0</v>
      </c>
    </row>
    <row r="291" spans="2:11" ht="12.75">
      <c r="B291" s="270" t="s">
        <v>517</v>
      </c>
      <c r="C291" s="282"/>
      <c r="D291" s="286" t="s">
        <v>315</v>
      </c>
      <c r="E291" s="299"/>
      <c r="F291" s="299"/>
      <c r="G291" s="299"/>
      <c r="H291" s="299"/>
      <c r="I291" s="299"/>
      <c r="J291" s="299"/>
      <c r="K291" s="269">
        <f t="shared" si="74"/>
        <v>0</v>
      </c>
    </row>
    <row r="292" spans="2:11" ht="12.75">
      <c r="B292" s="259" t="s">
        <v>233</v>
      </c>
      <c r="C292" s="260">
        <v>53</v>
      </c>
      <c r="D292" s="285" t="s">
        <v>32</v>
      </c>
      <c r="E292" s="262">
        <f>+E293+E294+E297+E298+E299+E300+E301+E302+E303</f>
        <v>0</v>
      </c>
      <c r="F292" s="262">
        <f aca="true" t="shared" si="75" ref="F292:K292">+F293+F294+F297+F298+F299+F300+F301+F302+F303</f>
        <v>0</v>
      </c>
      <c r="G292" s="262">
        <f t="shared" si="75"/>
        <v>0</v>
      </c>
      <c r="H292" s="262">
        <f t="shared" si="75"/>
        <v>0</v>
      </c>
      <c r="I292" s="262">
        <f t="shared" si="75"/>
        <v>0</v>
      </c>
      <c r="J292" s="262">
        <f t="shared" si="75"/>
        <v>0</v>
      </c>
      <c r="K292" s="263">
        <f t="shared" si="75"/>
        <v>0</v>
      </c>
    </row>
    <row r="293" spans="2:11" ht="12.75">
      <c r="B293" s="264" t="s">
        <v>140</v>
      </c>
      <c r="C293" s="265">
        <v>530</v>
      </c>
      <c r="D293" s="266" t="s">
        <v>89</v>
      </c>
      <c r="E293" s="299"/>
      <c r="F293" s="299"/>
      <c r="G293" s="299"/>
      <c r="H293" s="299"/>
      <c r="I293" s="299"/>
      <c r="J293" s="299"/>
      <c r="K293" s="268">
        <f>SUM(E293:J293)</f>
        <v>0</v>
      </c>
    </row>
    <row r="294" spans="2:11" ht="12.75">
      <c r="B294" s="270" t="s">
        <v>141</v>
      </c>
      <c r="C294" s="271">
        <v>531</v>
      </c>
      <c r="D294" s="272" t="s">
        <v>34</v>
      </c>
      <c r="E294" s="273">
        <f>SUM(E295:E296)</f>
        <v>0</v>
      </c>
      <c r="F294" s="273">
        <f aca="true" t="shared" si="76" ref="F294:K294">SUM(F295:F296)</f>
        <v>0</v>
      </c>
      <c r="G294" s="273">
        <f t="shared" si="76"/>
        <v>0</v>
      </c>
      <c r="H294" s="273">
        <f t="shared" si="76"/>
        <v>0</v>
      </c>
      <c r="I294" s="273">
        <f t="shared" si="76"/>
        <v>0</v>
      </c>
      <c r="J294" s="273">
        <f t="shared" si="76"/>
        <v>0</v>
      </c>
      <c r="K294" s="269">
        <f t="shared" si="76"/>
        <v>0</v>
      </c>
    </row>
    <row r="295" spans="2:11" ht="12.75">
      <c r="B295" s="270" t="s">
        <v>518</v>
      </c>
      <c r="C295" s="271"/>
      <c r="D295" s="272" t="s">
        <v>316</v>
      </c>
      <c r="E295" s="299"/>
      <c r="F295" s="299"/>
      <c r="G295" s="299"/>
      <c r="H295" s="299"/>
      <c r="I295" s="299"/>
      <c r="J295" s="299"/>
      <c r="K295" s="269">
        <f aca="true" t="shared" si="77" ref="K295:K302">SUM(E295:J295)</f>
        <v>0</v>
      </c>
    </row>
    <row r="296" spans="2:11" ht="12.75">
      <c r="B296" s="270" t="s">
        <v>519</v>
      </c>
      <c r="C296" s="271"/>
      <c r="D296" s="272" t="s">
        <v>317</v>
      </c>
      <c r="E296" s="299"/>
      <c r="F296" s="299"/>
      <c r="G296" s="299"/>
      <c r="H296" s="299"/>
      <c r="I296" s="299"/>
      <c r="J296" s="299"/>
      <c r="K296" s="269">
        <f t="shared" si="77"/>
        <v>0</v>
      </c>
    </row>
    <row r="297" spans="2:11" ht="12.75">
      <c r="B297" s="270" t="s">
        <v>394</v>
      </c>
      <c r="C297" s="271">
        <v>532</v>
      </c>
      <c r="D297" s="272" t="s">
        <v>33</v>
      </c>
      <c r="E297" s="299"/>
      <c r="F297" s="299"/>
      <c r="G297" s="299"/>
      <c r="H297" s="299"/>
      <c r="I297" s="299"/>
      <c r="J297" s="299"/>
      <c r="K297" s="269">
        <f t="shared" si="77"/>
        <v>0</v>
      </c>
    </row>
    <row r="298" spans="2:11" ht="12.75">
      <c r="B298" s="270" t="s">
        <v>395</v>
      </c>
      <c r="C298" s="271">
        <v>533</v>
      </c>
      <c r="D298" s="272" t="s">
        <v>35</v>
      </c>
      <c r="E298" s="299"/>
      <c r="F298" s="299"/>
      <c r="G298" s="299"/>
      <c r="H298" s="299"/>
      <c r="I298" s="299"/>
      <c r="J298" s="299"/>
      <c r="K298" s="269">
        <f t="shared" si="77"/>
        <v>0</v>
      </c>
    </row>
    <row r="299" spans="2:11" ht="12.75">
      <c r="B299" s="270" t="s">
        <v>396</v>
      </c>
      <c r="C299" s="271">
        <v>534</v>
      </c>
      <c r="D299" s="272" t="s">
        <v>318</v>
      </c>
      <c r="E299" s="299"/>
      <c r="F299" s="299"/>
      <c r="G299" s="299"/>
      <c r="H299" s="299"/>
      <c r="I299" s="299"/>
      <c r="J299" s="299"/>
      <c r="K299" s="269">
        <f t="shared" si="77"/>
        <v>0</v>
      </c>
    </row>
    <row r="300" spans="2:11" ht="12.75">
      <c r="B300" s="270" t="s">
        <v>397</v>
      </c>
      <c r="C300" s="271">
        <v>535</v>
      </c>
      <c r="D300" s="272" t="s">
        <v>36</v>
      </c>
      <c r="E300" s="299"/>
      <c r="F300" s="299"/>
      <c r="G300" s="299"/>
      <c r="H300" s="299"/>
      <c r="I300" s="299"/>
      <c r="J300" s="299"/>
      <c r="K300" s="269">
        <f t="shared" si="77"/>
        <v>0</v>
      </c>
    </row>
    <row r="301" spans="2:11" ht="12.75">
      <c r="B301" s="270" t="s">
        <v>398</v>
      </c>
      <c r="C301" s="271">
        <v>536</v>
      </c>
      <c r="D301" s="272" t="s">
        <v>90</v>
      </c>
      <c r="E301" s="299"/>
      <c r="F301" s="299"/>
      <c r="G301" s="299"/>
      <c r="H301" s="299"/>
      <c r="I301" s="299"/>
      <c r="J301" s="299"/>
      <c r="K301" s="269">
        <f t="shared" si="77"/>
        <v>0</v>
      </c>
    </row>
    <row r="302" spans="2:11" ht="12.75">
      <c r="B302" s="270" t="s">
        <v>399</v>
      </c>
      <c r="C302" s="271">
        <v>537</v>
      </c>
      <c r="D302" s="280" t="s">
        <v>347</v>
      </c>
      <c r="E302" s="299"/>
      <c r="F302" s="299"/>
      <c r="G302" s="299"/>
      <c r="H302" s="299"/>
      <c r="I302" s="299"/>
      <c r="J302" s="299"/>
      <c r="K302" s="269">
        <f t="shared" si="77"/>
        <v>0</v>
      </c>
    </row>
    <row r="303" spans="2:11" ht="12.75">
      <c r="B303" s="270" t="s">
        <v>520</v>
      </c>
      <c r="C303" s="271">
        <v>539</v>
      </c>
      <c r="D303" s="272" t="s">
        <v>91</v>
      </c>
      <c r="E303" s="273">
        <f aca="true" t="shared" si="78" ref="E303:K303">SUM(E304:E311)</f>
        <v>0</v>
      </c>
      <c r="F303" s="273">
        <f t="shared" si="78"/>
        <v>0</v>
      </c>
      <c r="G303" s="273">
        <f t="shared" si="78"/>
        <v>0</v>
      </c>
      <c r="H303" s="273">
        <f t="shared" si="78"/>
        <v>0</v>
      </c>
      <c r="I303" s="273">
        <f t="shared" si="78"/>
        <v>0</v>
      </c>
      <c r="J303" s="273">
        <f t="shared" si="78"/>
        <v>0</v>
      </c>
      <c r="K303" s="269">
        <f t="shared" si="78"/>
        <v>0</v>
      </c>
    </row>
    <row r="304" spans="2:11" ht="12.75">
      <c r="B304" s="270" t="s">
        <v>521</v>
      </c>
      <c r="C304" s="271"/>
      <c r="D304" s="272" t="s">
        <v>319</v>
      </c>
      <c r="E304" s="299"/>
      <c r="F304" s="299"/>
      <c r="G304" s="299"/>
      <c r="H304" s="299"/>
      <c r="I304" s="299"/>
      <c r="J304" s="299"/>
      <c r="K304" s="269">
        <f aca="true" t="shared" si="79" ref="K304:K311">SUM(E304:J304)</f>
        <v>0</v>
      </c>
    </row>
    <row r="305" spans="2:11" ht="12.75">
      <c r="B305" s="270" t="s">
        <v>522</v>
      </c>
      <c r="C305" s="271"/>
      <c r="D305" s="272" t="s">
        <v>320</v>
      </c>
      <c r="E305" s="299"/>
      <c r="F305" s="299"/>
      <c r="G305" s="299"/>
      <c r="H305" s="299"/>
      <c r="I305" s="299"/>
      <c r="J305" s="299"/>
      <c r="K305" s="269">
        <f t="shared" si="79"/>
        <v>0</v>
      </c>
    </row>
    <row r="306" spans="2:11" ht="12.75">
      <c r="B306" s="270" t="s">
        <v>523</v>
      </c>
      <c r="C306" s="271"/>
      <c r="D306" s="272" t="s">
        <v>321</v>
      </c>
      <c r="E306" s="299"/>
      <c r="F306" s="299"/>
      <c r="G306" s="299"/>
      <c r="H306" s="299"/>
      <c r="I306" s="299"/>
      <c r="J306" s="299"/>
      <c r="K306" s="269">
        <f t="shared" si="79"/>
        <v>0</v>
      </c>
    </row>
    <row r="307" spans="2:11" ht="12.75">
      <c r="B307" s="270" t="s">
        <v>524</v>
      </c>
      <c r="C307" s="271"/>
      <c r="D307" s="272" t="s">
        <v>32</v>
      </c>
      <c r="E307" s="299"/>
      <c r="F307" s="299"/>
      <c r="G307" s="299"/>
      <c r="H307" s="299"/>
      <c r="I307" s="299"/>
      <c r="J307" s="299"/>
      <c r="K307" s="269">
        <f t="shared" si="79"/>
        <v>0</v>
      </c>
    </row>
    <row r="308" spans="2:11" ht="12.75">
      <c r="B308" s="270" t="s">
        <v>525</v>
      </c>
      <c r="C308" s="271"/>
      <c r="D308" s="272" t="s">
        <v>322</v>
      </c>
      <c r="E308" s="299"/>
      <c r="F308" s="299"/>
      <c r="G308" s="299"/>
      <c r="H308" s="299"/>
      <c r="I308" s="299"/>
      <c r="J308" s="299"/>
      <c r="K308" s="269">
        <f t="shared" si="79"/>
        <v>0</v>
      </c>
    </row>
    <row r="309" spans="2:11" ht="12.75">
      <c r="B309" s="270" t="s">
        <v>526</v>
      </c>
      <c r="C309" s="271"/>
      <c r="D309" s="272" t="s">
        <v>95</v>
      </c>
      <c r="E309" s="299"/>
      <c r="F309" s="299"/>
      <c r="G309" s="299"/>
      <c r="H309" s="299"/>
      <c r="I309" s="299"/>
      <c r="J309" s="299"/>
      <c r="K309" s="269">
        <f t="shared" si="79"/>
        <v>0</v>
      </c>
    </row>
    <row r="310" spans="2:11" ht="12.75">
      <c r="B310" s="270" t="s">
        <v>527</v>
      </c>
      <c r="C310" s="271"/>
      <c r="D310" s="272" t="s">
        <v>530</v>
      </c>
      <c r="E310" s="299"/>
      <c r="F310" s="299"/>
      <c r="G310" s="299"/>
      <c r="H310" s="299"/>
      <c r="I310" s="299"/>
      <c r="J310" s="299"/>
      <c r="K310" s="269">
        <f t="shared" si="79"/>
        <v>0</v>
      </c>
    </row>
    <row r="311" spans="2:11" ht="12.75">
      <c r="B311" s="270" t="s">
        <v>529</v>
      </c>
      <c r="C311" s="275"/>
      <c r="D311" s="276" t="s">
        <v>323</v>
      </c>
      <c r="E311" s="299"/>
      <c r="F311" s="299"/>
      <c r="G311" s="299"/>
      <c r="H311" s="299"/>
      <c r="I311" s="299"/>
      <c r="J311" s="299"/>
      <c r="K311" s="277">
        <f t="shared" si="79"/>
        <v>0</v>
      </c>
    </row>
    <row r="312" spans="2:11" ht="12.75">
      <c r="B312" s="259" t="s">
        <v>280</v>
      </c>
      <c r="C312" s="260">
        <v>55</v>
      </c>
      <c r="D312" s="285" t="s">
        <v>37</v>
      </c>
      <c r="E312" s="262">
        <f>+E313+E319+E320+E325+E326+E327+E335+E336</f>
        <v>0</v>
      </c>
      <c r="F312" s="262">
        <f aca="true" t="shared" si="80" ref="F312:K312">+F313+F319+F320+F325+F326+F327+F335+F336</f>
        <v>0</v>
      </c>
      <c r="G312" s="262">
        <f t="shared" si="80"/>
        <v>0</v>
      </c>
      <c r="H312" s="262">
        <f t="shared" si="80"/>
        <v>0</v>
      </c>
      <c r="I312" s="262">
        <f t="shared" si="80"/>
        <v>0</v>
      </c>
      <c r="J312" s="262">
        <f t="shared" si="80"/>
        <v>0</v>
      </c>
      <c r="K312" s="263">
        <f t="shared" si="80"/>
        <v>0</v>
      </c>
    </row>
    <row r="313" spans="2:11" ht="12.75">
      <c r="B313" s="264" t="s">
        <v>528</v>
      </c>
      <c r="C313" s="265">
        <v>550</v>
      </c>
      <c r="D313" s="266" t="s">
        <v>38</v>
      </c>
      <c r="E313" s="267">
        <f>SUM(E314:E318)</f>
        <v>0</v>
      </c>
      <c r="F313" s="267">
        <f aca="true" t="shared" si="81" ref="F313:K313">SUM(F314:F318)</f>
        <v>0</v>
      </c>
      <c r="G313" s="267">
        <f t="shared" si="81"/>
        <v>0</v>
      </c>
      <c r="H313" s="267">
        <f t="shared" si="81"/>
        <v>0</v>
      </c>
      <c r="I313" s="267">
        <f t="shared" si="81"/>
        <v>0</v>
      </c>
      <c r="J313" s="267">
        <f t="shared" si="81"/>
        <v>0</v>
      </c>
      <c r="K313" s="268">
        <f t="shared" si="81"/>
        <v>0</v>
      </c>
    </row>
    <row r="314" spans="2:11" ht="12.75">
      <c r="B314" s="264" t="s">
        <v>531</v>
      </c>
      <c r="C314" s="265"/>
      <c r="D314" s="266" t="s">
        <v>324</v>
      </c>
      <c r="E314" s="301"/>
      <c r="F314" s="301"/>
      <c r="G314" s="301"/>
      <c r="H314" s="301"/>
      <c r="I314" s="301"/>
      <c r="J314" s="301"/>
      <c r="K314" s="268">
        <f aca="true" t="shared" si="82" ref="K314:K319">SUM(E314:J314)</f>
        <v>0</v>
      </c>
    </row>
    <row r="315" spans="2:11" ht="12.75">
      <c r="B315" s="264" t="s">
        <v>532</v>
      </c>
      <c r="C315" s="265"/>
      <c r="D315" s="266" t="s">
        <v>325</v>
      </c>
      <c r="E315" s="301"/>
      <c r="F315" s="301"/>
      <c r="G315" s="301"/>
      <c r="H315" s="301"/>
      <c r="I315" s="301"/>
      <c r="J315" s="301"/>
      <c r="K315" s="268">
        <f t="shared" si="82"/>
        <v>0</v>
      </c>
    </row>
    <row r="316" spans="2:11" ht="12.75">
      <c r="B316" s="264" t="s">
        <v>533</v>
      </c>
      <c r="C316" s="265"/>
      <c r="D316" s="266" t="s">
        <v>326</v>
      </c>
      <c r="E316" s="301"/>
      <c r="F316" s="301"/>
      <c r="G316" s="301"/>
      <c r="H316" s="301"/>
      <c r="I316" s="301"/>
      <c r="J316" s="301"/>
      <c r="K316" s="268">
        <f t="shared" si="82"/>
        <v>0</v>
      </c>
    </row>
    <row r="317" spans="2:11" ht="12.75">
      <c r="B317" s="264" t="s">
        <v>534</v>
      </c>
      <c r="C317" s="265"/>
      <c r="D317" s="266" t="s">
        <v>618</v>
      </c>
      <c r="E317" s="301"/>
      <c r="F317" s="301"/>
      <c r="G317" s="301"/>
      <c r="H317" s="301"/>
      <c r="I317" s="301"/>
      <c r="J317" s="301"/>
      <c r="K317" s="268">
        <f t="shared" si="82"/>
        <v>0</v>
      </c>
    </row>
    <row r="318" spans="2:11" ht="12.75">
      <c r="B318" s="264" t="s">
        <v>617</v>
      </c>
      <c r="C318" s="265"/>
      <c r="D318" s="266" t="s">
        <v>327</v>
      </c>
      <c r="E318" s="301"/>
      <c r="F318" s="301"/>
      <c r="G318" s="301"/>
      <c r="H318" s="301"/>
      <c r="I318" s="301"/>
      <c r="J318" s="301"/>
      <c r="K318" s="268">
        <f t="shared" si="82"/>
        <v>0</v>
      </c>
    </row>
    <row r="319" spans="2:11" ht="12.75">
      <c r="B319" s="270" t="s">
        <v>535</v>
      </c>
      <c r="C319" s="271">
        <v>551</v>
      </c>
      <c r="D319" s="272" t="s">
        <v>39</v>
      </c>
      <c r="E319" s="301"/>
      <c r="F319" s="301"/>
      <c r="G319" s="301"/>
      <c r="H319" s="301"/>
      <c r="I319" s="301"/>
      <c r="J319" s="301"/>
      <c r="K319" s="269">
        <f t="shared" si="82"/>
        <v>0</v>
      </c>
    </row>
    <row r="320" spans="2:11" ht="12.75">
      <c r="B320" s="270" t="s">
        <v>536</v>
      </c>
      <c r="C320" s="271">
        <v>552</v>
      </c>
      <c r="D320" s="272" t="s">
        <v>40</v>
      </c>
      <c r="E320" s="273">
        <f>SUM(E321:E324)</f>
        <v>0</v>
      </c>
      <c r="F320" s="273">
        <f aca="true" t="shared" si="83" ref="F320:K320">SUM(F321:F324)</f>
        <v>0</v>
      </c>
      <c r="G320" s="273">
        <f t="shared" si="83"/>
        <v>0</v>
      </c>
      <c r="H320" s="273">
        <f t="shared" si="83"/>
        <v>0</v>
      </c>
      <c r="I320" s="273">
        <f t="shared" si="83"/>
        <v>0</v>
      </c>
      <c r="J320" s="273">
        <f t="shared" si="83"/>
        <v>0</v>
      </c>
      <c r="K320" s="269">
        <f t="shared" si="83"/>
        <v>0</v>
      </c>
    </row>
    <row r="321" spans="2:11" ht="12.75">
      <c r="B321" s="270" t="s">
        <v>537</v>
      </c>
      <c r="C321" s="271"/>
      <c r="D321" s="272" t="s">
        <v>328</v>
      </c>
      <c r="E321" s="301"/>
      <c r="F321" s="301"/>
      <c r="G321" s="301"/>
      <c r="H321" s="301"/>
      <c r="I321" s="301"/>
      <c r="J321" s="301"/>
      <c r="K321" s="269">
        <f aca="true" t="shared" si="84" ref="K321:K326">SUM(E321:J321)</f>
        <v>0</v>
      </c>
    </row>
    <row r="322" spans="2:11" ht="12.75">
      <c r="B322" s="270" t="s">
        <v>538</v>
      </c>
      <c r="C322" s="271"/>
      <c r="D322" s="272" t="s">
        <v>329</v>
      </c>
      <c r="E322" s="301"/>
      <c r="F322" s="301"/>
      <c r="G322" s="301"/>
      <c r="H322" s="301"/>
      <c r="I322" s="301"/>
      <c r="J322" s="301"/>
      <c r="K322" s="269">
        <f t="shared" si="84"/>
        <v>0</v>
      </c>
    </row>
    <row r="323" spans="2:11" ht="12.75">
      <c r="B323" s="270" t="s">
        <v>539</v>
      </c>
      <c r="C323" s="271"/>
      <c r="D323" s="272" t="s">
        <v>330</v>
      </c>
      <c r="E323" s="301"/>
      <c r="F323" s="301"/>
      <c r="G323" s="301"/>
      <c r="H323" s="301"/>
      <c r="I323" s="301"/>
      <c r="J323" s="301"/>
      <c r="K323" s="269">
        <f t="shared" si="84"/>
        <v>0</v>
      </c>
    </row>
    <row r="324" spans="2:11" ht="12.75">
      <c r="B324" s="270" t="s">
        <v>540</v>
      </c>
      <c r="C324" s="271"/>
      <c r="D324" s="272" t="s">
        <v>331</v>
      </c>
      <c r="E324" s="301"/>
      <c r="F324" s="301"/>
      <c r="G324" s="301"/>
      <c r="H324" s="301"/>
      <c r="I324" s="301"/>
      <c r="J324" s="301"/>
      <c r="K324" s="269">
        <f t="shared" si="84"/>
        <v>0</v>
      </c>
    </row>
    <row r="325" spans="2:11" ht="12.75">
      <c r="B325" s="270" t="s">
        <v>541</v>
      </c>
      <c r="C325" s="271">
        <v>553</v>
      </c>
      <c r="D325" s="272" t="s">
        <v>41</v>
      </c>
      <c r="E325" s="301"/>
      <c r="F325" s="301"/>
      <c r="G325" s="301"/>
      <c r="H325" s="301"/>
      <c r="I325" s="301"/>
      <c r="J325" s="301"/>
      <c r="K325" s="269">
        <f t="shared" si="84"/>
        <v>0</v>
      </c>
    </row>
    <row r="326" spans="2:11" ht="12.75">
      <c r="B326" s="270" t="s">
        <v>542</v>
      </c>
      <c r="C326" s="271">
        <v>554</v>
      </c>
      <c r="D326" s="272" t="s">
        <v>92</v>
      </c>
      <c r="E326" s="301"/>
      <c r="F326" s="301"/>
      <c r="G326" s="301"/>
      <c r="H326" s="301"/>
      <c r="I326" s="301"/>
      <c r="J326" s="301"/>
      <c r="K326" s="269">
        <f t="shared" si="84"/>
        <v>0</v>
      </c>
    </row>
    <row r="327" spans="2:11" ht="12.75">
      <c r="B327" s="270" t="s">
        <v>543</v>
      </c>
      <c r="C327" s="271">
        <v>555</v>
      </c>
      <c r="D327" s="272" t="s">
        <v>93</v>
      </c>
      <c r="E327" s="273">
        <f>SUM(E328:E334)</f>
        <v>0</v>
      </c>
      <c r="F327" s="273">
        <f aca="true" t="shared" si="85" ref="F327:K327">SUM(F328:F334)</f>
        <v>0</v>
      </c>
      <c r="G327" s="273">
        <f t="shared" si="85"/>
        <v>0</v>
      </c>
      <c r="H327" s="273">
        <f t="shared" si="85"/>
        <v>0</v>
      </c>
      <c r="I327" s="273">
        <f t="shared" si="85"/>
        <v>0</v>
      </c>
      <c r="J327" s="273">
        <f t="shared" si="85"/>
        <v>0</v>
      </c>
      <c r="K327" s="269">
        <f t="shared" si="85"/>
        <v>0</v>
      </c>
    </row>
    <row r="328" spans="2:11" ht="12.75">
      <c r="B328" s="270" t="s">
        <v>544</v>
      </c>
      <c r="C328" s="287"/>
      <c r="D328" s="279" t="s">
        <v>119</v>
      </c>
      <c r="E328" s="301"/>
      <c r="F328" s="301"/>
      <c r="G328" s="301"/>
      <c r="H328" s="301"/>
      <c r="I328" s="301"/>
      <c r="J328" s="301"/>
      <c r="K328" s="269">
        <f aca="true" t="shared" si="86" ref="K328:K335">SUM(E328:J328)</f>
        <v>0</v>
      </c>
    </row>
    <row r="329" spans="2:11" ht="12.75">
      <c r="B329" s="270" t="s">
        <v>545</v>
      </c>
      <c r="C329" s="287"/>
      <c r="D329" s="279" t="s">
        <v>332</v>
      </c>
      <c r="E329" s="301"/>
      <c r="F329" s="301"/>
      <c r="G329" s="301"/>
      <c r="H329" s="301"/>
      <c r="I329" s="301"/>
      <c r="J329" s="301"/>
      <c r="K329" s="269">
        <f t="shared" si="86"/>
        <v>0</v>
      </c>
    </row>
    <row r="330" spans="2:11" ht="12.75">
      <c r="B330" s="270" t="s">
        <v>546</v>
      </c>
      <c r="C330" s="287"/>
      <c r="D330" s="279" t="s">
        <v>333</v>
      </c>
      <c r="E330" s="301"/>
      <c r="F330" s="301"/>
      <c r="G330" s="301"/>
      <c r="H330" s="301"/>
      <c r="I330" s="301"/>
      <c r="J330" s="301"/>
      <c r="K330" s="269">
        <f t="shared" si="86"/>
        <v>0</v>
      </c>
    </row>
    <row r="331" spans="2:11" ht="12.75">
      <c r="B331" s="270" t="s">
        <v>547</v>
      </c>
      <c r="C331" s="287"/>
      <c r="D331" s="279" t="s">
        <v>334</v>
      </c>
      <c r="E331" s="301"/>
      <c r="F331" s="301"/>
      <c r="G331" s="301"/>
      <c r="H331" s="301"/>
      <c r="I331" s="301"/>
      <c r="J331" s="301"/>
      <c r="K331" s="269">
        <f t="shared" si="86"/>
        <v>0</v>
      </c>
    </row>
    <row r="332" spans="2:11" ht="12.75">
      <c r="B332" s="270" t="s">
        <v>548</v>
      </c>
      <c r="C332" s="287"/>
      <c r="D332" s="279" t="s">
        <v>335</v>
      </c>
      <c r="E332" s="301"/>
      <c r="F332" s="301"/>
      <c r="G332" s="301"/>
      <c r="H332" s="301"/>
      <c r="I332" s="301"/>
      <c r="J332" s="301"/>
      <c r="K332" s="269">
        <f t="shared" si="86"/>
        <v>0</v>
      </c>
    </row>
    <row r="333" spans="2:11" ht="12.75">
      <c r="B333" s="270" t="s">
        <v>549</v>
      </c>
      <c r="C333" s="287"/>
      <c r="D333" s="279" t="s">
        <v>336</v>
      </c>
      <c r="E333" s="301"/>
      <c r="F333" s="301"/>
      <c r="G333" s="301"/>
      <c r="H333" s="301"/>
      <c r="I333" s="301"/>
      <c r="J333" s="301"/>
      <c r="K333" s="269">
        <f t="shared" si="86"/>
        <v>0</v>
      </c>
    </row>
    <row r="334" spans="2:11" ht="12.75">
      <c r="B334" s="270" t="s">
        <v>550</v>
      </c>
      <c r="C334" s="287"/>
      <c r="D334" s="254" t="s">
        <v>120</v>
      </c>
      <c r="E334" s="301"/>
      <c r="F334" s="301"/>
      <c r="G334" s="301"/>
      <c r="H334" s="301"/>
      <c r="I334" s="301"/>
      <c r="J334" s="301"/>
      <c r="K334" s="269">
        <f t="shared" si="86"/>
        <v>0</v>
      </c>
    </row>
    <row r="335" spans="2:11" ht="12.75">
      <c r="B335" s="270" t="s">
        <v>551</v>
      </c>
      <c r="C335" s="271">
        <v>556</v>
      </c>
      <c r="D335" s="272" t="s">
        <v>94</v>
      </c>
      <c r="E335" s="301"/>
      <c r="F335" s="301"/>
      <c r="G335" s="301"/>
      <c r="H335" s="301"/>
      <c r="I335" s="301"/>
      <c r="J335" s="301"/>
      <c r="K335" s="269">
        <f t="shared" si="86"/>
        <v>0</v>
      </c>
    </row>
    <row r="336" spans="2:11" ht="12.75">
      <c r="B336" s="270" t="s">
        <v>552</v>
      </c>
      <c r="C336" s="271">
        <v>559</v>
      </c>
      <c r="D336" s="272" t="s">
        <v>42</v>
      </c>
      <c r="E336" s="273">
        <f>SUM(E337:E341)</f>
        <v>0</v>
      </c>
      <c r="F336" s="273">
        <f aca="true" t="shared" si="87" ref="F336:K336">SUM(F337:F341)</f>
        <v>0</v>
      </c>
      <c r="G336" s="273">
        <f t="shared" si="87"/>
        <v>0</v>
      </c>
      <c r="H336" s="273">
        <f t="shared" si="87"/>
        <v>0</v>
      </c>
      <c r="I336" s="273">
        <f t="shared" si="87"/>
        <v>0</v>
      </c>
      <c r="J336" s="273">
        <f t="shared" si="87"/>
        <v>0</v>
      </c>
      <c r="K336" s="269">
        <f t="shared" si="87"/>
        <v>0</v>
      </c>
    </row>
    <row r="337" spans="2:11" ht="12.75">
      <c r="B337" s="270" t="s">
        <v>553</v>
      </c>
      <c r="C337" s="271"/>
      <c r="D337" s="272" t="s">
        <v>337</v>
      </c>
      <c r="E337" s="301"/>
      <c r="F337" s="301"/>
      <c r="G337" s="301"/>
      <c r="H337" s="301"/>
      <c r="I337" s="301"/>
      <c r="J337" s="301"/>
      <c r="K337" s="269">
        <f aca="true" t="shared" si="88" ref="K337:K342">SUM(E337:J337)</f>
        <v>0</v>
      </c>
    </row>
    <row r="338" spans="2:11" ht="12.75">
      <c r="B338" s="270" t="s">
        <v>554</v>
      </c>
      <c r="C338" s="271"/>
      <c r="D338" s="272" t="s">
        <v>338</v>
      </c>
      <c r="E338" s="301"/>
      <c r="F338" s="301"/>
      <c r="G338" s="301"/>
      <c r="H338" s="301"/>
      <c r="I338" s="301"/>
      <c r="J338" s="301"/>
      <c r="K338" s="269">
        <f t="shared" si="88"/>
        <v>0</v>
      </c>
    </row>
    <row r="339" spans="2:11" ht="12.75">
      <c r="B339" s="270" t="s">
        <v>555</v>
      </c>
      <c r="C339" s="271"/>
      <c r="D339" s="272" t="s">
        <v>121</v>
      </c>
      <c r="E339" s="301"/>
      <c r="F339" s="301"/>
      <c r="G339" s="301"/>
      <c r="H339" s="301"/>
      <c r="I339" s="301"/>
      <c r="J339" s="301"/>
      <c r="K339" s="269">
        <f t="shared" si="88"/>
        <v>0</v>
      </c>
    </row>
    <row r="340" spans="2:11" ht="12.75">
      <c r="B340" s="270" t="s">
        <v>556</v>
      </c>
      <c r="C340" s="271"/>
      <c r="D340" s="594" t="s">
        <v>479</v>
      </c>
      <c r="E340" s="301"/>
      <c r="F340" s="301"/>
      <c r="G340" s="301"/>
      <c r="H340" s="301"/>
      <c r="I340" s="301"/>
      <c r="J340" s="301"/>
      <c r="K340" s="269">
        <f t="shared" si="88"/>
        <v>0</v>
      </c>
    </row>
    <row r="341" spans="2:11" ht="12.75">
      <c r="B341" s="270" t="s">
        <v>557</v>
      </c>
      <c r="C341" s="289"/>
      <c r="D341" s="290" t="s">
        <v>42</v>
      </c>
      <c r="E341" s="301"/>
      <c r="F341" s="301"/>
      <c r="G341" s="301"/>
      <c r="H341" s="301"/>
      <c r="I341" s="301"/>
      <c r="J341" s="301"/>
      <c r="K341" s="269">
        <f t="shared" si="88"/>
        <v>0</v>
      </c>
    </row>
    <row r="342" spans="2:11" ht="25.5">
      <c r="B342" s="366" t="s">
        <v>281</v>
      </c>
      <c r="C342" s="260"/>
      <c r="D342" s="261" t="s">
        <v>349</v>
      </c>
      <c r="E342" s="367"/>
      <c r="F342" s="367"/>
      <c r="G342" s="367"/>
      <c r="H342" s="367"/>
      <c r="I342" s="367"/>
      <c r="J342" s="367"/>
      <c r="K342" s="263">
        <f t="shared" si="88"/>
        <v>0</v>
      </c>
    </row>
    <row r="343" spans="2:11" ht="12.75">
      <c r="B343" s="613" t="s">
        <v>282</v>
      </c>
      <c r="C343" s="614"/>
      <c r="D343" s="410" t="s">
        <v>561</v>
      </c>
      <c r="E343" s="336">
        <f aca="true" t="shared" si="89" ref="E343:K343">E238+E239+E273+E292+E342+E312</f>
        <v>0</v>
      </c>
      <c r="F343" s="336">
        <f t="shared" si="89"/>
        <v>0</v>
      </c>
      <c r="G343" s="336">
        <f t="shared" si="89"/>
        <v>0</v>
      </c>
      <c r="H343" s="336">
        <f t="shared" si="89"/>
        <v>0</v>
      </c>
      <c r="I343" s="336">
        <f t="shared" si="89"/>
        <v>0</v>
      </c>
      <c r="J343" s="336">
        <f t="shared" si="89"/>
        <v>0</v>
      </c>
      <c r="K343" s="338">
        <f t="shared" si="89"/>
        <v>0</v>
      </c>
    </row>
    <row r="344" spans="2:11" ht="13.5" thickBot="1">
      <c r="B344" s="595" t="s">
        <v>283</v>
      </c>
      <c r="C344" s="412"/>
      <c r="D344" s="291" t="str">
        <f>+D232</f>
        <v>Оперативни трошкови пре укључивања енергије за билансирање и рег. накнаде</v>
      </c>
      <c r="E344" s="990">
        <f>E240+E257+E259+E263+E269+E270+E273+E292+E313+E319+E320+E325+E326+E327+E335+E337+E338+E339+E341+E342</f>
        <v>0</v>
      </c>
      <c r="F344" s="292">
        <f>F240+F257+F259+F263+F269+F270+F273+F292+F313+F319+F320+F325+F326+F327+F335+F337+F338+F339+F341+F342</f>
        <v>0</v>
      </c>
      <c r="G344" s="292"/>
      <c r="H344" s="292"/>
      <c r="I344" s="413"/>
      <c r="J344" s="415"/>
      <c r="K344" s="618">
        <f>+K343-E340-K238</f>
        <v>0</v>
      </c>
    </row>
    <row r="345" ht="13.5" thickTop="1"/>
  </sheetData>
  <sheetProtection formatCells="0" formatColumns="0" selectLockedCells="1"/>
  <mergeCells count="25">
    <mergeCell ref="D235:D237"/>
    <mergeCell ref="E235:K235"/>
    <mergeCell ref="B122:J122"/>
    <mergeCell ref="B234:J234"/>
    <mergeCell ref="B235:B237"/>
    <mergeCell ref="E236:F236"/>
    <mergeCell ref="C235:C237"/>
    <mergeCell ref="G236:H236"/>
    <mergeCell ref="E124:F124"/>
    <mergeCell ref="E123:K123"/>
    <mergeCell ref="D123:D125"/>
    <mergeCell ref="B123:B125"/>
    <mergeCell ref="C123:C125"/>
    <mergeCell ref="G124:H124"/>
    <mergeCell ref="I124:J124"/>
    <mergeCell ref="I236:J236"/>
    <mergeCell ref="B7:K7"/>
    <mergeCell ref="E11:K11"/>
    <mergeCell ref="B11:B13"/>
    <mergeCell ref="D11:D13"/>
    <mergeCell ref="C11:C13"/>
    <mergeCell ref="I12:J12"/>
    <mergeCell ref="B10:J10"/>
    <mergeCell ref="E12:F12"/>
    <mergeCell ref="G12:H12"/>
  </mergeCells>
  <printOptions horizontalCentered="1" verticalCentered="1"/>
  <pageMargins left="0" right="0" top="0.03937007874015748" bottom="0.03937007874015748" header="0" footer="0"/>
  <pageSetup fitToHeight="2" horizontalDpi="600" verticalDpi="600" orientation="portrait" paperSize="9" scale="52" r:id="rId1"/>
  <headerFooter alignWithMargins="0">
    <oddFooter>&amp;R&amp;"Arial Narrow,Regular"Страна &amp;P од &amp;N</oddFooter>
  </headerFooter>
  <rowBreaks count="2" manualBreakCount="2">
    <brk id="120" min="1" max="10" man="1"/>
    <brk id="232" min="1" max="10" man="1"/>
  </rowBreaks>
  <ignoredErrors>
    <ignoredError sqref="E57 E119:E120 E35 G35 I35 E147:J14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8515625" style="1" customWidth="1"/>
    <col min="2" max="2" width="10.421875" style="1" customWidth="1"/>
    <col min="3" max="3" width="82.421875" style="4" customWidth="1"/>
    <col min="4" max="6" width="17.7109375" style="4" bestFit="1" customWidth="1"/>
    <col min="7" max="7" width="15.7109375" style="1" customWidth="1"/>
    <col min="8" max="10" width="8.8515625" style="1" customWidth="1"/>
    <col min="11" max="11" width="19.57421875" style="1" customWidth="1"/>
    <col min="12" max="12" width="20.7109375" style="1" customWidth="1"/>
    <col min="13" max="16384" width="8.8515625" style="1" customWidth="1"/>
  </cols>
  <sheetData>
    <row r="1" spans="1:65" s="9" customFormat="1" ht="19.5" customHeight="1">
      <c r="A1" s="26" t="s">
        <v>139</v>
      </c>
      <c r="B1" s="2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2" s="9" customFormat="1" ht="19.5" customHeight="1">
      <c r="A2" s="7"/>
      <c r="B2" s="8"/>
    </row>
    <row r="3" spans="1:2" s="9" customFormat="1" ht="19.5" customHeight="1">
      <c r="A3" s="7"/>
      <c r="B3" s="247" t="str">
        <f>+CONCATENATE('Poc. strana'!$A$15," ",'Poc. strana'!$C$15)</f>
        <v>Назив енергетског субјекта: </v>
      </c>
    </row>
    <row r="4" spans="1:5" s="9" customFormat="1" ht="19.5" customHeight="1">
      <c r="A4" s="7"/>
      <c r="B4" s="17" t="str">
        <f>+CONCATENATE('Poc. strana'!$A$29," ",'Poc. strana'!$C$29)</f>
        <v>Датум обраде: </v>
      </c>
      <c r="C4" s="121"/>
      <c r="D4" s="121"/>
      <c r="E4" s="121"/>
    </row>
    <row r="5" spans="2:5" s="9" customFormat="1" ht="19.5" customHeight="1">
      <c r="B5" s="17"/>
      <c r="C5" s="121"/>
      <c r="D5" s="121"/>
      <c r="E5" s="121"/>
    </row>
    <row r="6" spans="3:6" s="9" customFormat="1" ht="19.5" customHeight="1">
      <c r="C6" s="70"/>
      <c r="D6" s="70"/>
      <c r="E6" s="70"/>
      <c r="F6" s="70"/>
    </row>
    <row r="7" spans="2:7" s="9" customFormat="1" ht="19.5" customHeight="1">
      <c r="B7" s="1161" t="s">
        <v>573</v>
      </c>
      <c r="C7" s="1161"/>
      <c r="D7" s="1161"/>
      <c r="E7" s="1161"/>
      <c r="F7" s="1161"/>
      <c r="G7" s="648"/>
    </row>
    <row r="8" spans="2:6" s="9" customFormat="1" ht="19.5" customHeight="1">
      <c r="B8" s="70"/>
      <c r="C8" s="70"/>
      <c r="D8" s="70"/>
      <c r="E8" s="70"/>
      <c r="F8" s="70"/>
    </row>
    <row r="9" spans="3:15" s="9" customFormat="1" ht="19.5" customHeight="1" thickBot="1">
      <c r="C9" s="122"/>
      <c r="F9" s="123" t="s">
        <v>43</v>
      </c>
      <c r="K9" s="66"/>
      <c r="L9" s="66"/>
      <c r="M9" s="3"/>
      <c r="N9" s="3"/>
      <c r="O9" s="3"/>
    </row>
    <row r="10" spans="2:17" s="9" customFormat="1" ht="13.5" thickTop="1">
      <c r="B10" s="71" t="s">
        <v>14</v>
      </c>
      <c r="C10" s="72" t="s">
        <v>76</v>
      </c>
      <c r="D10" s="580">
        <f>+'Poc. strana'!$C$19-2</f>
        <v>2021</v>
      </c>
      <c r="E10" s="580">
        <f>+'Poc. strana'!$C$19-1</f>
        <v>2022</v>
      </c>
      <c r="F10" s="1159">
        <f>+'Poc. strana'!$C$19</f>
        <v>2023</v>
      </c>
      <c r="G10"/>
      <c r="H10" s="42"/>
      <c r="M10" s="66"/>
      <c r="N10" s="66"/>
      <c r="O10" s="3"/>
      <c r="P10" s="3"/>
      <c r="Q10" s="3"/>
    </row>
    <row r="11" spans="2:17" s="9" customFormat="1" ht="12.75">
      <c r="B11" s="491"/>
      <c r="C11" s="579"/>
      <c r="D11" s="581" t="s">
        <v>461</v>
      </c>
      <c r="E11" s="581" t="s">
        <v>461</v>
      </c>
      <c r="F11" s="1160"/>
      <c r="G11"/>
      <c r="H11" s="42"/>
      <c r="M11" s="66"/>
      <c r="N11" s="66"/>
      <c r="O11" s="3"/>
      <c r="P11" s="3"/>
      <c r="Q11" s="3"/>
    </row>
    <row r="12" spans="2:17" s="9" customFormat="1" ht="19.5" customHeight="1">
      <c r="B12" s="67">
        <v>1</v>
      </c>
      <c r="C12" s="577" t="s">
        <v>459</v>
      </c>
      <c r="D12" s="582"/>
      <c r="E12" s="582"/>
      <c r="F12" s="239"/>
      <c r="G12"/>
      <c r="H12" s="124"/>
      <c r="M12" s="4"/>
      <c r="N12" s="4"/>
      <c r="O12" s="4"/>
      <c r="P12" s="4"/>
      <c r="Q12" s="4"/>
    </row>
    <row r="13" spans="2:17" s="9" customFormat="1" ht="19.5" customHeight="1">
      <c r="B13" s="68">
        <v>2</v>
      </c>
      <c r="C13" s="578" t="s">
        <v>460</v>
      </c>
      <c r="D13" s="583"/>
      <c r="E13" s="583"/>
      <c r="F13" s="631"/>
      <c r="G13"/>
      <c r="H13" s="4"/>
      <c r="I13" s="41"/>
      <c r="M13" s="4"/>
      <c r="N13" s="4"/>
      <c r="O13" s="4"/>
      <c r="P13" s="4"/>
      <c r="Q13" s="4"/>
    </row>
    <row r="14" spans="2:17" s="9" customFormat="1" ht="19.5" customHeight="1">
      <c r="B14" s="68">
        <v>3</v>
      </c>
      <c r="C14" s="35" t="s">
        <v>188</v>
      </c>
      <c r="D14" s="584">
        <v>0.4</v>
      </c>
      <c r="E14" s="584">
        <v>0.4</v>
      </c>
      <c r="F14" s="199">
        <v>0.4</v>
      </c>
      <c r="G14"/>
      <c r="H14" s="4"/>
      <c r="I14" s="41"/>
      <c r="M14" s="4"/>
      <c r="N14" s="4"/>
      <c r="O14" s="4"/>
      <c r="P14" s="4"/>
      <c r="Q14" s="4"/>
    </row>
    <row r="15" spans="2:17" s="9" customFormat="1" ht="19.5" customHeight="1">
      <c r="B15" s="68">
        <v>4</v>
      </c>
      <c r="C15" s="35" t="s">
        <v>189</v>
      </c>
      <c r="D15" s="584">
        <v>0.6</v>
      </c>
      <c r="E15" s="584">
        <v>0.6</v>
      </c>
      <c r="F15" s="199">
        <v>0.6</v>
      </c>
      <c r="G15"/>
      <c r="H15" s="4"/>
      <c r="I15" s="41"/>
      <c r="M15" s="4"/>
      <c r="N15" s="4"/>
      <c r="O15" s="4"/>
      <c r="P15" s="4"/>
      <c r="Q15" s="4"/>
    </row>
    <row r="16" spans="2:17" s="9" customFormat="1" ht="19.5" customHeight="1">
      <c r="B16" s="94">
        <v>5</v>
      </c>
      <c r="C16" s="125" t="s">
        <v>190</v>
      </c>
      <c r="D16" s="650">
        <v>0.15</v>
      </c>
      <c r="E16" s="650">
        <v>0.15</v>
      </c>
      <c r="F16" s="651">
        <v>0.15</v>
      </c>
      <c r="G16"/>
      <c r="H16" s="4"/>
      <c r="I16" s="41"/>
      <c r="M16" s="4"/>
      <c r="N16" s="4"/>
      <c r="O16" s="4"/>
      <c r="P16" s="4"/>
      <c r="Q16" s="4"/>
    </row>
    <row r="17" spans="2:17" s="9" customFormat="1" ht="19.5" customHeight="1" thickBot="1">
      <c r="B17" s="95">
        <v>6</v>
      </c>
      <c r="C17" s="126" t="s">
        <v>575</v>
      </c>
      <c r="D17" s="585">
        <f>D12*D14/(1-D16)+D13*D15</f>
        <v>0</v>
      </c>
      <c r="E17" s="585">
        <f>E12*E14/(1-E16)+E13*E15</f>
        <v>0</v>
      </c>
      <c r="F17" s="586">
        <f>F12*F14/(1-F16)+F13*F15</f>
        <v>0</v>
      </c>
      <c r="G17"/>
      <c r="H17" s="69"/>
      <c r="I17" s="41"/>
      <c r="M17" s="4"/>
      <c r="N17" s="4"/>
      <c r="O17" s="4"/>
      <c r="P17" s="4"/>
      <c r="Q17" s="4"/>
    </row>
    <row r="18" spans="3:15" s="9" customFormat="1" ht="19.5" customHeight="1" thickTop="1">
      <c r="C18" s="41"/>
      <c r="D18" s="41"/>
      <c r="E18" s="41"/>
      <c r="F18" s="69"/>
      <c r="G18" s="41"/>
      <c r="K18" s="4"/>
      <c r="L18" s="4"/>
      <c r="M18" s="4"/>
      <c r="N18" s="4"/>
      <c r="O18" s="4"/>
    </row>
    <row r="19" spans="2:15" s="9" customFormat="1" ht="19.5" customHeight="1">
      <c r="B19" s="1158" t="s">
        <v>191</v>
      </c>
      <c r="C19" s="1158"/>
      <c r="D19" s="1158"/>
      <c r="E19" s="1158"/>
      <c r="F19" s="127"/>
      <c r="K19" s="4"/>
      <c r="L19" s="4"/>
      <c r="M19" s="4"/>
      <c r="N19" s="4"/>
      <c r="O19" s="4"/>
    </row>
    <row r="20" spans="3:15" ht="19.5" customHeight="1" thickBot="1">
      <c r="C20" s="128"/>
      <c r="D20" s="615"/>
      <c r="E20" s="616"/>
      <c r="G20" s="129"/>
      <c r="K20" s="4"/>
      <c r="L20" s="4"/>
      <c r="M20" s="4"/>
      <c r="N20" s="4"/>
      <c r="O20" s="4"/>
    </row>
    <row r="21" spans="2:15" ht="13.5" thickTop="1">
      <c r="B21" s="652" t="s">
        <v>14</v>
      </c>
      <c r="C21" s="653" t="s">
        <v>76</v>
      </c>
      <c r="D21" s="654" t="s">
        <v>380</v>
      </c>
      <c r="E21" s="655" t="s">
        <v>381</v>
      </c>
      <c r="F21"/>
      <c r="G21"/>
      <c r="K21" s="4"/>
      <c r="L21" s="4"/>
      <c r="M21" s="4"/>
      <c r="N21" s="4"/>
      <c r="O21" s="4"/>
    </row>
    <row r="22" spans="2:7" ht="19.5" customHeight="1">
      <c r="B22" s="130">
        <v>1</v>
      </c>
      <c r="C22" s="131" t="s">
        <v>96</v>
      </c>
      <c r="D22" s="436">
        <f>+'5 Struktura izvora finans'!E19</f>
        <v>0</v>
      </c>
      <c r="E22" s="438">
        <f>IF(D$24=0,,D22/D$24)</f>
        <v>0</v>
      </c>
      <c r="F22"/>
      <c r="G22"/>
    </row>
    <row r="23" spans="2:7" ht="19.5" customHeight="1">
      <c r="B23" s="132">
        <v>2</v>
      </c>
      <c r="C23" s="133" t="s">
        <v>97</v>
      </c>
      <c r="D23" s="437">
        <f>+'5 Struktura izvora finans'!E35</f>
        <v>0</v>
      </c>
      <c r="E23" s="439">
        <f>IF(D$24=0,,D23/D$24)</f>
        <v>0</v>
      </c>
      <c r="F23"/>
      <c r="G23"/>
    </row>
    <row r="24" spans="2:7" ht="19.5" customHeight="1" thickBot="1">
      <c r="B24" s="134">
        <v>3</v>
      </c>
      <c r="C24" s="126" t="s">
        <v>192</v>
      </c>
      <c r="D24" s="135">
        <f>SUM(D22:D23)</f>
        <v>0</v>
      </c>
      <c r="E24" s="440">
        <f>SUM(E22:E23)</f>
        <v>0</v>
      </c>
      <c r="F24"/>
      <c r="G24"/>
    </row>
    <row r="25" spans="3:6" ht="19.5" customHeight="1" thickTop="1">
      <c r="C25" s="1"/>
      <c r="D25" s="1"/>
      <c r="E25" s="1"/>
      <c r="F25" s="3"/>
    </row>
    <row r="26" spans="3:6" ht="19.5" customHeight="1">
      <c r="C26" s="1"/>
      <c r="D26" s="1"/>
      <c r="E26" s="1"/>
      <c r="F26" s="1"/>
    </row>
    <row r="27" spans="3:6" ht="19.5" customHeight="1">
      <c r="C27" s="1"/>
      <c r="D27" s="1"/>
      <c r="E27" s="1"/>
      <c r="F27" s="1"/>
    </row>
    <row r="28" spans="3:6" ht="19.5" customHeight="1">
      <c r="C28" s="1"/>
      <c r="D28" s="1"/>
      <c r="E28" s="1"/>
      <c r="F28" s="1"/>
    </row>
    <row r="29" spans="3:6" ht="19.5" customHeight="1">
      <c r="C29" s="1"/>
      <c r="D29" s="1"/>
      <c r="E29" s="1"/>
      <c r="F29" s="1"/>
    </row>
    <row r="30" spans="3:6" ht="19.5" customHeight="1">
      <c r="C30" s="1"/>
      <c r="D30" s="1"/>
      <c r="E30" s="1"/>
      <c r="F30" s="1"/>
    </row>
    <row r="31" spans="3:6" ht="19.5" customHeight="1">
      <c r="C31" s="1"/>
      <c r="D31" s="1"/>
      <c r="E31" s="1"/>
      <c r="F31" s="1"/>
    </row>
    <row r="32" spans="3:6" ht="19.5" customHeight="1">
      <c r="C32" s="1"/>
      <c r="D32" s="1"/>
      <c r="E32" s="1"/>
      <c r="F32" s="1"/>
    </row>
    <row r="33" spans="3:6" ht="19.5" customHeight="1">
      <c r="C33" s="1"/>
      <c r="D33" s="1"/>
      <c r="E33" s="1"/>
      <c r="F33" s="1"/>
    </row>
    <row r="34" spans="3:6" ht="30" customHeight="1">
      <c r="C34" s="1"/>
      <c r="D34" s="1"/>
      <c r="E34" s="1"/>
      <c r="F34" s="1"/>
    </row>
    <row r="35" spans="3:6" ht="30" customHeight="1">
      <c r="C35" s="1"/>
      <c r="D35" s="1"/>
      <c r="E35" s="1"/>
      <c r="F35" s="1"/>
    </row>
    <row r="36" spans="3:6" ht="30" customHeight="1">
      <c r="C36" s="1"/>
      <c r="D36" s="1"/>
      <c r="E36" s="1"/>
      <c r="F36" s="1"/>
    </row>
    <row r="37" spans="3:6" ht="30" customHeight="1">
      <c r="C37" s="1"/>
      <c r="D37" s="1"/>
      <c r="E37" s="1"/>
      <c r="F37" s="1"/>
    </row>
    <row r="38" spans="3:6" ht="30" customHeight="1">
      <c r="C38" s="1"/>
      <c r="D38" s="1"/>
      <c r="E38" s="1"/>
      <c r="F38" s="1"/>
    </row>
    <row r="39" spans="3:6" ht="30" customHeight="1">
      <c r="C39" s="1"/>
      <c r="D39" s="1"/>
      <c r="E39" s="1"/>
      <c r="F39" s="1"/>
    </row>
    <row r="40" spans="3:6" ht="30" customHeight="1">
      <c r="C40" s="1"/>
      <c r="D40" s="1"/>
      <c r="E40" s="1"/>
      <c r="F40" s="1"/>
    </row>
    <row r="41" spans="3:6" ht="30" customHeight="1">
      <c r="C41" s="1"/>
      <c r="D41" s="1"/>
      <c r="E41" s="1"/>
      <c r="F41" s="1"/>
    </row>
    <row r="42" spans="3:6" ht="30" customHeight="1">
      <c r="C42" s="1"/>
      <c r="D42" s="1"/>
      <c r="E42" s="1"/>
      <c r="F42" s="1"/>
    </row>
    <row r="43" spans="3:6" ht="30" customHeight="1">
      <c r="C43" s="1"/>
      <c r="D43" s="1"/>
      <c r="E43" s="1"/>
      <c r="F43" s="1"/>
    </row>
    <row r="44" spans="3:6" ht="30" customHeight="1">
      <c r="C44" s="1"/>
      <c r="D44" s="1"/>
      <c r="E44" s="1"/>
      <c r="F44" s="1"/>
    </row>
    <row r="45" spans="3:6" ht="30" customHeight="1">
      <c r="C45" s="1"/>
      <c r="D45" s="1"/>
      <c r="E45" s="1"/>
      <c r="F45" s="1"/>
    </row>
    <row r="46" spans="3:6" ht="30" customHeight="1">
      <c r="C46" s="1"/>
      <c r="D46" s="1"/>
      <c r="E46" s="1"/>
      <c r="F46" s="1"/>
    </row>
    <row r="47" spans="3:6" ht="30" customHeight="1">
      <c r="C47" s="1"/>
      <c r="D47" s="1"/>
      <c r="E47" s="1"/>
      <c r="F47" s="1"/>
    </row>
    <row r="48" spans="3:6" ht="30" customHeight="1">
      <c r="C48" s="1"/>
      <c r="D48" s="1"/>
      <c r="E48" s="1"/>
      <c r="F48" s="1"/>
    </row>
    <row r="49" spans="3:6" ht="30" customHeight="1">
      <c r="C49" s="1"/>
      <c r="D49" s="1"/>
      <c r="E49" s="1"/>
      <c r="F49" s="1"/>
    </row>
    <row r="50" spans="3:6" ht="30" customHeight="1">
      <c r="C50" s="1"/>
      <c r="D50" s="1"/>
      <c r="E50" s="1"/>
      <c r="F50" s="1"/>
    </row>
    <row r="51" spans="3:6" ht="30" customHeight="1">
      <c r="C51" s="1"/>
      <c r="D51" s="1"/>
      <c r="E51" s="1"/>
      <c r="F51" s="1"/>
    </row>
    <row r="52" spans="3:6" ht="30" customHeight="1">
      <c r="C52" s="1"/>
      <c r="D52" s="1"/>
      <c r="E52" s="1"/>
      <c r="F52" s="1"/>
    </row>
    <row r="53" spans="3:6" ht="30" customHeight="1">
      <c r="C53" s="1"/>
      <c r="D53" s="1"/>
      <c r="E53" s="1"/>
      <c r="F53" s="1"/>
    </row>
    <row r="54" spans="3:6" ht="30" customHeight="1">
      <c r="C54" s="1"/>
      <c r="D54" s="1"/>
      <c r="E54" s="1"/>
      <c r="F54" s="1"/>
    </row>
    <row r="55" spans="3:6" ht="30" customHeight="1">
      <c r="C55" s="1"/>
      <c r="D55" s="1"/>
      <c r="E55" s="1"/>
      <c r="F55" s="1"/>
    </row>
    <row r="56" spans="3:6" ht="30" customHeight="1">
      <c r="C56" s="1"/>
      <c r="D56" s="1"/>
      <c r="E56" s="1"/>
      <c r="F56" s="1"/>
    </row>
    <row r="57" spans="3:6" ht="30" customHeight="1">
      <c r="C57" s="1"/>
      <c r="D57" s="1"/>
      <c r="E57" s="1"/>
      <c r="F57" s="1"/>
    </row>
    <row r="58" spans="3:6" ht="30" customHeight="1">
      <c r="C58" s="1"/>
      <c r="D58" s="1"/>
      <c r="E58" s="1"/>
      <c r="F58" s="1"/>
    </row>
    <row r="59" spans="3:6" ht="30" customHeight="1">
      <c r="C59" s="1"/>
      <c r="D59" s="1"/>
      <c r="E59" s="1"/>
      <c r="F59" s="1"/>
    </row>
    <row r="60" spans="3:6" ht="30" customHeight="1">
      <c r="C60" s="1"/>
      <c r="D60" s="1"/>
      <c r="E60" s="1"/>
      <c r="F60" s="1"/>
    </row>
    <row r="61" spans="3:6" ht="30" customHeight="1">
      <c r="C61" s="1"/>
      <c r="D61" s="1"/>
      <c r="E61" s="1"/>
      <c r="F61" s="1"/>
    </row>
    <row r="62" spans="3:6" ht="30" customHeight="1">
      <c r="C62" s="1"/>
      <c r="D62" s="1"/>
      <c r="E62" s="1"/>
      <c r="F62" s="1"/>
    </row>
    <row r="63" spans="3:6" ht="30" customHeight="1">
      <c r="C63" s="1"/>
      <c r="D63" s="1"/>
      <c r="E63" s="1"/>
      <c r="F63" s="1"/>
    </row>
    <row r="64" spans="3:6" ht="30" customHeight="1">
      <c r="C64" s="1"/>
      <c r="D64" s="1"/>
      <c r="E64" s="1"/>
      <c r="F64" s="1"/>
    </row>
    <row r="65" spans="3:6" ht="30" customHeight="1">
      <c r="C65" s="1"/>
      <c r="D65" s="1"/>
      <c r="E65" s="1"/>
      <c r="F65" s="1"/>
    </row>
    <row r="66" spans="3:6" ht="30" customHeight="1">
      <c r="C66" s="1"/>
      <c r="D66" s="1"/>
      <c r="E66" s="1"/>
      <c r="F66" s="1"/>
    </row>
    <row r="67" spans="3:6" ht="30" customHeight="1">
      <c r="C67" s="1"/>
      <c r="D67" s="1"/>
      <c r="E67" s="1"/>
      <c r="F67" s="1"/>
    </row>
    <row r="68" spans="3:6" ht="30" customHeight="1">
      <c r="C68" s="1"/>
      <c r="D68" s="1"/>
      <c r="E68" s="1"/>
      <c r="F68" s="1"/>
    </row>
    <row r="69" spans="3:6" ht="30" customHeight="1">
      <c r="C69" s="1"/>
      <c r="D69" s="1"/>
      <c r="E69" s="1"/>
      <c r="F69" s="1"/>
    </row>
    <row r="70" spans="3:6" ht="30" customHeight="1">
      <c r="C70" s="1"/>
      <c r="D70" s="1"/>
      <c r="E70" s="1"/>
      <c r="F70" s="1"/>
    </row>
    <row r="71" spans="3:6" ht="30" customHeight="1">
      <c r="C71" s="1"/>
      <c r="D71" s="1"/>
      <c r="E71" s="1"/>
      <c r="F71" s="1"/>
    </row>
    <row r="72" spans="3:6" ht="30" customHeight="1">
      <c r="C72" s="1"/>
      <c r="D72" s="1"/>
      <c r="E72" s="1"/>
      <c r="F72" s="1"/>
    </row>
    <row r="73" spans="3:6" ht="30" customHeight="1">
      <c r="C73" s="1"/>
      <c r="D73" s="1"/>
      <c r="E73" s="1"/>
      <c r="F73" s="1"/>
    </row>
    <row r="74" spans="3:6" ht="30" customHeight="1">
      <c r="C74" s="1"/>
      <c r="D74" s="1"/>
      <c r="E74" s="1"/>
      <c r="F74" s="1"/>
    </row>
    <row r="75" spans="3:6" ht="30" customHeight="1">
      <c r="C75" s="1"/>
      <c r="D75" s="1"/>
      <c r="E75" s="1"/>
      <c r="F75" s="1"/>
    </row>
    <row r="76" spans="3:6" ht="30" customHeight="1">
      <c r="C76" s="1"/>
      <c r="D76" s="1"/>
      <c r="E76" s="1"/>
      <c r="F76" s="1"/>
    </row>
    <row r="77" spans="3:6" ht="30" customHeight="1">
      <c r="C77" s="1"/>
      <c r="D77" s="1"/>
      <c r="E77" s="1"/>
      <c r="F77" s="1"/>
    </row>
    <row r="78" spans="3:6" ht="30" customHeight="1">
      <c r="C78" s="1"/>
      <c r="D78" s="1"/>
      <c r="E78" s="1"/>
      <c r="F78" s="1"/>
    </row>
    <row r="79" spans="3:6" ht="30" customHeight="1">
      <c r="C79" s="1"/>
      <c r="D79" s="1"/>
      <c r="E79" s="1"/>
      <c r="F79" s="1"/>
    </row>
    <row r="80" spans="3:6" ht="30" customHeight="1">
      <c r="C80" s="1"/>
      <c r="D80" s="1"/>
      <c r="E80" s="1"/>
      <c r="F80" s="1"/>
    </row>
    <row r="81" spans="3:6" ht="30" customHeight="1">
      <c r="C81" s="1"/>
      <c r="D81" s="1"/>
      <c r="E81" s="1"/>
      <c r="F81" s="1"/>
    </row>
    <row r="82" spans="3:6" ht="30" customHeight="1">
      <c r="C82" s="1"/>
      <c r="D82" s="1"/>
      <c r="E82" s="1"/>
      <c r="F82" s="1"/>
    </row>
    <row r="83" spans="3:6" ht="30" customHeight="1">
      <c r="C83" s="1"/>
      <c r="D83" s="1"/>
      <c r="E83" s="1"/>
      <c r="F83" s="1"/>
    </row>
    <row r="84" spans="3:6" ht="30" customHeight="1">
      <c r="C84" s="1"/>
      <c r="D84" s="1"/>
      <c r="E84" s="1"/>
      <c r="F84" s="1"/>
    </row>
    <row r="85" spans="3:6" ht="30" customHeight="1">
      <c r="C85" s="1"/>
      <c r="D85" s="1"/>
      <c r="E85" s="1"/>
      <c r="F85" s="1"/>
    </row>
    <row r="86" spans="3:6" ht="30" customHeight="1">
      <c r="C86" s="1"/>
      <c r="D86" s="1"/>
      <c r="E86" s="1"/>
      <c r="F86" s="1"/>
    </row>
    <row r="87" spans="3:6" ht="30" customHeight="1">
      <c r="C87" s="1"/>
      <c r="D87" s="1"/>
      <c r="E87" s="1"/>
      <c r="F87" s="1"/>
    </row>
    <row r="88" spans="3:6" ht="30" customHeight="1">
      <c r="C88" s="1"/>
      <c r="D88" s="1"/>
      <c r="E88" s="1"/>
      <c r="F88" s="1"/>
    </row>
    <row r="89" spans="3:6" ht="30" customHeight="1">
      <c r="C89" s="1"/>
      <c r="D89" s="1"/>
      <c r="E89" s="1"/>
      <c r="F89" s="1"/>
    </row>
    <row r="90" spans="3:6" ht="30" customHeight="1">
      <c r="C90" s="1"/>
      <c r="D90" s="1"/>
      <c r="E90" s="1"/>
      <c r="F90" s="1"/>
    </row>
    <row r="91" spans="3:6" ht="30" customHeight="1">
      <c r="C91" s="1"/>
      <c r="D91" s="1"/>
      <c r="E91" s="1"/>
      <c r="F91" s="1"/>
    </row>
    <row r="92" spans="3:6" ht="30" customHeight="1">
      <c r="C92" s="1"/>
      <c r="D92" s="1"/>
      <c r="E92" s="1"/>
      <c r="F92" s="1"/>
    </row>
    <row r="93" spans="3:6" ht="30" customHeight="1">
      <c r="C93" s="1"/>
      <c r="D93" s="1"/>
      <c r="E93" s="1"/>
      <c r="F93" s="1"/>
    </row>
    <row r="94" spans="3:6" ht="30" customHeight="1">
      <c r="C94" s="1"/>
      <c r="D94" s="1"/>
      <c r="E94" s="1"/>
      <c r="F94" s="1"/>
    </row>
    <row r="95" spans="3:6" ht="30" customHeight="1">
      <c r="C95" s="1"/>
      <c r="D95" s="1"/>
      <c r="E95" s="1"/>
      <c r="F95" s="1"/>
    </row>
    <row r="96" spans="3:6" ht="30" customHeight="1">
      <c r="C96" s="1"/>
      <c r="D96" s="1"/>
      <c r="E96" s="1"/>
      <c r="F96" s="1"/>
    </row>
    <row r="97" spans="3:6" ht="30" customHeight="1">
      <c r="C97" s="1"/>
      <c r="D97" s="1"/>
      <c r="E97" s="1"/>
      <c r="F97" s="1"/>
    </row>
    <row r="98" spans="3:6" ht="30" customHeight="1">
      <c r="C98" s="1"/>
      <c r="D98" s="1"/>
      <c r="E98" s="1"/>
      <c r="F98" s="1"/>
    </row>
    <row r="99" spans="3:6" ht="30" customHeight="1">
      <c r="C99" s="1"/>
      <c r="D99" s="1"/>
      <c r="E99" s="1"/>
      <c r="F99" s="1"/>
    </row>
    <row r="100" spans="3:6" ht="30" customHeight="1">
      <c r="C100" s="1"/>
      <c r="D100" s="1"/>
      <c r="E100" s="1"/>
      <c r="F100" s="1"/>
    </row>
    <row r="101" spans="3:6" ht="30" customHeight="1">
      <c r="C101" s="1"/>
      <c r="D101" s="1"/>
      <c r="E101" s="1"/>
      <c r="F101" s="1"/>
    </row>
    <row r="102" spans="3:6" ht="30" customHeight="1">
      <c r="C102" s="1"/>
      <c r="D102" s="1"/>
      <c r="E102" s="1"/>
      <c r="F102" s="1"/>
    </row>
    <row r="103" spans="3:6" ht="30" customHeight="1">
      <c r="C103" s="1"/>
      <c r="D103" s="1"/>
      <c r="E103" s="1"/>
      <c r="F103" s="1"/>
    </row>
    <row r="104" spans="3:6" ht="30" customHeight="1">
      <c r="C104" s="1"/>
      <c r="D104" s="1"/>
      <c r="E104" s="1"/>
      <c r="F104" s="1"/>
    </row>
    <row r="105" spans="3:6" ht="30" customHeight="1">
      <c r="C105" s="1"/>
      <c r="D105" s="1"/>
      <c r="E105" s="1"/>
      <c r="F105" s="1"/>
    </row>
    <row r="106" spans="3:6" ht="30" customHeight="1">
      <c r="C106" s="1"/>
      <c r="D106" s="1"/>
      <c r="E106" s="1"/>
      <c r="F106" s="1"/>
    </row>
    <row r="107" spans="3:6" ht="30" customHeight="1">
      <c r="C107" s="1"/>
      <c r="D107" s="1"/>
      <c r="E107" s="1"/>
      <c r="F107" s="1"/>
    </row>
    <row r="108" spans="3:6" ht="30" customHeight="1">
      <c r="C108" s="1"/>
      <c r="D108" s="1"/>
      <c r="E108" s="1"/>
      <c r="F108" s="1"/>
    </row>
    <row r="109" spans="3:6" ht="30" customHeight="1">
      <c r="C109" s="1"/>
      <c r="D109" s="1"/>
      <c r="E109" s="1"/>
      <c r="F109" s="1"/>
    </row>
    <row r="110" spans="3:6" ht="30" customHeight="1">
      <c r="C110" s="1"/>
      <c r="D110" s="1"/>
      <c r="E110" s="1"/>
      <c r="F110" s="1"/>
    </row>
    <row r="111" spans="3:6" ht="30" customHeight="1">
      <c r="C111" s="1"/>
      <c r="D111" s="1"/>
      <c r="E111" s="1"/>
      <c r="F111" s="1"/>
    </row>
    <row r="112" spans="3:6" ht="30" customHeight="1">
      <c r="C112" s="1"/>
      <c r="D112" s="1"/>
      <c r="E112" s="1"/>
      <c r="F112" s="1"/>
    </row>
    <row r="113" spans="3:6" ht="30" customHeight="1">
      <c r="C113" s="1"/>
      <c r="D113" s="1"/>
      <c r="E113" s="1"/>
      <c r="F113" s="1"/>
    </row>
    <row r="114" spans="3:6" ht="30" customHeight="1">
      <c r="C114" s="1"/>
      <c r="D114" s="1"/>
      <c r="E114" s="1"/>
      <c r="F114" s="1"/>
    </row>
    <row r="115" spans="3:6" ht="30" customHeight="1">
      <c r="C115" s="1"/>
      <c r="D115" s="1"/>
      <c r="E115" s="1"/>
      <c r="F115" s="1"/>
    </row>
    <row r="116" spans="3:6" ht="30" customHeight="1">
      <c r="C116" s="1"/>
      <c r="D116" s="1"/>
      <c r="E116" s="1"/>
      <c r="F116" s="1"/>
    </row>
    <row r="117" spans="3:6" ht="30" customHeight="1">
      <c r="C117" s="1"/>
      <c r="D117" s="1"/>
      <c r="E117" s="1"/>
      <c r="F117" s="1"/>
    </row>
    <row r="118" spans="3:6" ht="30" customHeight="1">
      <c r="C118" s="1"/>
      <c r="D118" s="1"/>
      <c r="E118" s="1"/>
      <c r="F118" s="1"/>
    </row>
    <row r="119" spans="3:6" ht="30" customHeight="1">
      <c r="C119" s="1"/>
      <c r="D119" s="1"/>
      <c r="E119" s="1"/>
      <c r="F119" s="1"/>
    </row>
    <row r="120" spans="3:6" ht="30" customHeight="1">
      <c r="C120" s="1"/>
      <c r="D120" s="1"/>
      <c r="E120" s="1"/>
      <c r="F120" s="1"/>
    </row>
    <row r="121" spans="3:6" ht="30" customHeight="1">
      <c r="C121" s="1"/>
      <c r="D121" s="1"/>
      <c r="E121" s="1"/>
      <c r="F121" s="1"/>
    </row>
    <row r="122" spans="3:6" ht="30" customHeight="1">
      <c r="C122" s="1"/>
      <c r="D122" s="1"/>
      <c r="E122" s="1"/>
      <c r="F122" s="1"/>
    </row>
    <row r="123" spans="3:6" ht="30" customHeight="1">
      <c r="C123" s="1"/>
      <c r="D123" s="1"/>
      <c r="E123" s="1"/>
      <c r="F123" s="1"/>
    </row>
    <row r="124" spans="3:6" ht="30" customHeight="1">
      <c r="C124" s="1"/>
      <c r="D124" s="1"/>
      <c r="E124" s="1"/>
      <c r="F124" s="1"/>
    </row>
    <row r="125" spans="3:6" ht="30" customHeight="1">
      <c r="C125" s="1"/>
      <c r="D125" s="1"/>
      <c r="E125" s="1"/>
      <c r="F125" s="1"/>
    </row>
    <row r="126" spans="3:6" ht="30" customHeight="1">
      <c r="C126" s="1"/>
      <c r="D126" s="1"/>
      <c r="E126" s="1"/>
      <c r="F126" s="1"/>
    </row>
    <row r="127" spans="3:6" ht="30" customHeight="1">
      <c r="C127" s="1"/>
      <c r="D127" s="1"/>
      <c r="E127" s="1"/>
      <c r="F127" s="1"/>
    </row>
    <row r="128" spans="3:6" ht="30" customHeight="1">
      <c r="C128" s="1"/>
      <c r="D128" s="1"/>
      <c r="E128" s="1"/>
      <c r="F128" s="1"/>
    </row>
    <row r="129" spans="3:6" ht="30" customHeight="1">
      <c r="C129" s="1"/>
      <c r="D129" s="1"/>
      <c r="E129" s="1"/>
      <c r="F129" s="1"/>
    </row>
    <row r="130" spans="3:6" ht="30" customHeight="1">
      <c r="C130" s="1"/>
      <c r="D130" s="1"/>
      <c r="E130" s="1"/>
      <c r="F130" s="1"/>
    </row>
    <row r="131" spans="3:6" ht="30" customHeight="1">
      <c r="C131" s="1"/>
      <c r="D131" s="1"/>
      <c r="E131" s="1"/>
      <c r="F131" s="1"/>
    </row>
    <row r="132" spans="3:6" ht="30" customHeight="1">
      <c r="C132" s="1"/>
      <c r="D132" s="1"/>
      <c r="E132" s="1"/>
      <c r="F132" s="1"/>
    </row>
    <row r="133" spans="3:6" ht="30" customHeight="1">
      <c r="C133" s="1"/>
      <c r="D133" s="1"/>
      <c r="E133" s="1"/>
      <c r="F133" s="1"/>
    </row>
    <row r="134" spans="3:6" ht="30" customHeight="1">
      <c r="C134" s="1"/>
      <c r="D134" s="1"/>
      <c r="E134" s="1"/>
      <c r="F134" s="1"/>
    </row>
    <row r="135" spans="3:6" ht="30" customHeight="1">
      <c r="C135" s="1"/>
      <c r="D135" s="1"/>
      <c r="E135" s="1"/>
      <c r="F135" s="1"/>
    </row>
    <row r="136" spans="3:6" ht="30" customHeight="1">
      <c r="C136" s="1"/>
      <c r="D136" s="1"/>
      <c r="E136" s="1"/>
      <c r="F136" s="1"/>
    </row>
    <row r="137" spans="3:6" ht="30" customHeight="1">
      <c r="C137" s="1"/>
      <c r="D137" s="1"/>
      <c r="E137" s="1"/>
      <c r="F137" s="1"/>
    </row>
    <row r="138" spans="3:6" ht="30" customHeight="1">
      <c r="C138" s="1"/>
      <c r="D138" s="1"/>
      <c r="E138" s="1"/>
      <c r="F138" s="1"/>
    </row>
    <row r="139" spans="3:6" ht="30" customHeight="1">
      <c r="C139" s="1"/>
      <c r="D139" s="1"/>
      <c r="E139" s="1"/>
      <c r="F139" s="1"/>
    </row>
    <row r="140" spans="3:6" ht="30" customHeight="1">
      <c r="C140" s="1"/>
      <c r="D140" s="1"/>
      <c r="E140" s="1"/>
      <c r="F140" s="1"/>
    </row>
    <row r="141" spans="3:6" ht="30" customHeight="1">
      <c r="C141" s="1"/>
      <c r="D141" s="1"/>
      <c r="E141" s="1"/>
      <c r="F141" s="1"/>
    </row>
    <row r="142" spans="3:6" ht="30" customHeight="1">
      <c r="C142" s="1"/>
      <c r="D142" s="1"/>
      <c r="E142" s="1"/>
      <c r="F142" s="1"/>
    </row>
    <row r="143" spans="3:6" ht="30" customHeight="1">
      <c r="C143" s="1"/>
      <c r="D143" s="1"/>
      <c r="E143" s="1"/>
      <c r="F143" s="1"/>
    </row>
    <row r="144" spans="3:6" ht="30" customHeight="1">
      <c r="C144" s="1"/>
      <c r="D144" s="1"/>
      <c r="E144" s="1"/>
      <c r="F144" s="1"/>
    </row>
    <row r="145" spans="3:6" ht="30" customHeight="1">
      <c r="C145" s="1"/>
      <c r="D145" s="1"/>
      <c r="E145" s="1"/>
      <c r="F145" s="1"/>
    </row>
    <row r="146" spans="3:6" ht="30" customHeight="1">
      <c r="C146" s="1"/>
      <c r="D146" s="1"/>
      <c r="E146" s="1"/>
      <c r="F146" s="1"/>
    </row>
    <row r="147" spans="3:6" ht="30" customHeight="1">
      <c r="C147" s="1"/>
      <c r="D147" s="1"/>
      <c r="E147" s="1"/>
      <c r="F147" s="1"/>
    </row>
    <row r="148" spans="3:6" ht="30" customHeight="1">
      <c r="C148" s="1"/>
      <c r="D148" s="1"/>
      <c r="E148" s="1"/>
      <c r="F148" s="1"/>
    </row>
    <row r="149" spans="3:6" ht="30" customHeight="1">
      <c r="C149" s="1"/>
      <c r="D149" s="1"/>
      <c r="E149" s="1"/>
      <c r="F149" s="1"/>
    </row>
    <row r="150" spans="3:6" ht="30" customHeight="1">
      <c r="C150" s="1"/>
      <c r="D150" s="1"/>
      <c r="E150" s="1"/>
      <c r="F150" s="1"/>
    </row>
    <row r="151" spans="3:6" ht="30" customHeight="1">
      <c r="C151" s="1"/>
      <c r="D151" s="1"/>
      <c r="E151" s="1"/>
      <c r="F151" s="1"/>
    </row>
    <row r="152" spans="3:6" ht="30" customHeight="1">
      <c r="C152" s="1"/>
      <c r="D152" s="1"/>
      <c r="E152" s="1"/>
      <c r="F152" s="1"/>
    </row>
    <row r="153" spans="3:6" ht="30" customHeight="1">
      <c r="C153" s="1"/>
      <c r="D153" s="1"/>
      <c r="E153" s="1"/>
      <c r="F153" s="1"/>
    </row>
    <row r="154" spans="3:6" ht="30" customHeight="1">
      <c r="C154" s="1"/>
      <c r="D154" s="1"/>
      <c r="E154" s="1"/>
      <c r="F154" s="1"/>
    </row>
    <row r="155" spans="3:6" ht="30" customHeight="1">
      <c r="C155" s="1"/>
      <c r="D155" s="1"/>
      <c r="E155" s="1"/>
      <c r="F155" s="1"/>
    </row>
    <row r="156" spans="3:6" ht="30" customHeight="1">
      <c r="C156" s="1"/>
      <c r="D156" s="1"/>
      <c r="E156" s="1"/>
      <c r="F156" s="1"/>
    </row>
    <row r="157" spans="3:6" ht="30" customHeight="1">
      <c r="C157" s="1"/>
      <c r="D157" s="1"/>
      <c r="E157" s="1"/>
      <c r="F157" s="1"/>
    </row>
    <row r="158" spans="3:6" ht="30" customHeight="1">
      <c r="C158" s="1"/>
      <c r="D158" s="1"/>
      <c r="E158" s="1"/>
      <c r="F158" s="1"/>
    </row>
    <row r="159" spans="3:6" ht="30" customHeight="1">
      <c r="C159" s="1"/>
      <c r="D159" s="1"/>
      <c r="E159" s="1"/>
      <c r="F159" s="1"/>
    </row>
    <row r="160" spans="3:6" ht="30" customHeight="1">
      <c r="C160" s="1"/>
      <c r="D160" s="1"/>
      <c r="E160" s="1"/>
      <c r="F160" s="1"/>
    </row>
    <row r="161" spans="3:6" ht="30" customHeight="1">
      <c r="C161" s="1"/>
      <c r="D161" s="1"/>
      <c r="E161" s="1"/>
      <c r="F161" s="1"/>
    </row>
    <row r="162" spans="3:6" ht="30" customHeight="1">
      <c r="C162" s="1"/>
      <c r="D162" s="1"/>
      <c r="E162" s="1"/>
      <c r="F162" s="1"/>
    </row>
    <row r="163" spans="3:6" ht="30" customHeight="1">
      <c r="C163" s="1"/>
      <c r="D163" s="1"/>
      <c r="E163" s="1"/>
      <c r="F163" s="1"/>
    </row>
    <row r="164" spans="3:6" ht="30" customHeight="1">
      <c r="C164" s="1"/>
      <c r="D164" s="1"/>
      <c r="E164" s="1"/>
      <c r="F164" s="1"/>
    </row>
    <row r="165" spans="3:6" ht="30" customHeight="1">
      <c r="C165" s="1"/>
      <c r="D165" s="1"/>
      <c r="E165" s="1"/>
      <c r="F165" s="1"/>
    </row>
    <row r="166" spans="3:6" ht="30" customHeight="1">
      <c r="C166" s="1"/>
      <c r="D166" s="1"/>
      <c r="E166" s="1"/>
      <c r="F166" s="1"/>
    </row>
    <row r="167" spans="3:6" ht="30" customHeight="1">
      <c r="C167" s="1"/>
      <c r="D167" s="1"/>
      <c r="E167" s="1"/>
      <c r="F167" s="1"/>
    </row>
    <row r="168" spans="3:6" ht="30" customHeight="1">
      <c r="C168" s="1"/>
      <c r="D168" s="1"/>
      <c r="E168" s="1"/>
      <c r="F168" s="1"/>
    </row>
    <row r="169" spans="3:6" ht="30" customHeight="1">
      <c r="C169" s="1"/>
      <c r="D169" s="1"/>
      <c r="E169" s="1"/>
      <c r="F169" s="1"/>
    </row>
    <row r="170" spans="3:6" ht="30" customHeight="1">
      <c r="C170" s="1"/>
      <c r="D170" s="1"/>
      <c r="E170" s="1"/>
      <c r="F170" s="1"/>
    </row>
    <row r="171" spans="3:6" ht="30" customHeight="1">
      <c r="C171" s="1"/>
      <c r="D171" s="1"/>
      <c r="E171" s="1"/>
      <c r="F171" s="1"/>
    </row>
    <row r="172" spans="3:6" ht="30" customHeight="1">
      <c r="C172" s="1"/>
      <c r="D172" s="1"/>
      <c r="E172" s="1"/>
      <c r="F172" s="1"/>
    </row>
    <row r="173" spans="3:6" ht="30" customHeight="1">
      <c r="C173" s="1"/>
      <c r="D173" s="1"/>
      <c r="E173" s="1"/>
      <c r="F173" s="1"/>
    </row>
    <row r="174" spans="3:6" ht="30" customHeight="1">
      <c r="C174" s="1"/>
      <c r="D174" s="1"/>
      <c r="E174" s="1"/>
      <c r="F174" s="1"/>
    </row>
    <row r="175" spans="3:6" ht="30" customHeight="1">
      <c r="C175" s="1"/>
      <c r="D175" s="1"/>
      <c r="E175" s="1"/>
      <c r="F175" s="1"/>
    </row>
    <row r="176" spans="3:6" ht="30" customHeight="1">
      <c r="C176" s="1"/>
      <c r="D176" s="1"/>
      <c r="E176" s="1"/>
      <c r="F176" s="1"/>
    </row>
    <row r="177" spans="3:6" ht="30" customHeight="1">
      <c r="C177" s="1"/>
      <c r="D177" s="1"/>
      <c r="E177" s="1"/>
      <c r="F177" s="1"/>
    </row>
    <row r="178" spans="3:6" ht="30" customHeight="1">
      <c r="C178" s="1"/>
      <c r="D178" s="1"/>
      <c r="E178" s="1"/>
      <c r="F178" s="1"/>
    </row>
    <row r="179" spans="3:6" ht="30" customHeight="1">
      <c r="C179" s="1"/>
      <c r="D179" s="1"/>
      <c r="E179" s="1"/>
      <c r="F179" s="1"/>
    </row>
    <row r="180" spans="3:6" ht="30" customHeight="1">
      <c r="C180" s="1"/>
      <c r="D180" s="1"/>
      <c r="E180" s="1"/>
      <c r="F180" s="1"/>
    </row>
    <row r="181" spans="3:6" ht="30" customHeight="1">
      <c r="C181" s="1"/>
      <c r="D181" s="1"/>
      <c r="E181" s="1"/>
      <c r="F181" s="1"/>
    </row>
    <row r="182" spans="3:6" ht="30" customHeight="1">
      <c r="C182" s="1"/>
      <c r="D182" s="1"/>
      <c r="E182" s="1"/>
      <c r="F182" s="1"/>
    </row>
    <row r="183" spans="3:6" ht="30" customHeight="1">
      <c r="C183" s="1"/>
      <c r="D183" s="1"/>
      <c r="E183" s="1"/>
      <c r="F183" s="1"/>
    </row>
    <row r="184" spans="3:6" ht="30" customHeight="1">
      <c r="C184" s="1"/>
      <c r="D184" s="1"/>
      <c r="E184" s="1"/>
      <c r="F184" s="1"/>
    </row>
    <row r="185" spans="3:6" ht="30" customHeight="1">
      <c r="C185" s="1"/>
      <c r="D185" s="1"/>
      <c r="E185" s="1"/>
      <c r="F185" s="1"/>
    </row>
    <row r="186" spans="3:6" ht="30" customHeight="1">
      <c r="C186" s="1"/>
      <c r="D186" s="1"/>
      <c r="E186" s="1"/>
      <c r="F186" s="1"/>
    </row>
    <row r="187" spans="3:6" ht="30" customHeight="1">
      <c r="C187" s="1"/>
      <c r="D187" s="1"/>
      <c r="E187" s="1"/>
      <c r="F187" s="1"/>
    </row>
    <row r="188" spans="3:6" ht="30" customHeight="1">
      <c r="C188" s="1"/>
      <c r="D188" s="1"/>
      <c r="E188" s="1"/>
      <c r="F188" s="1"/>
    </row>
    <row r="189" spans="3:6" ht="30" customHeight="1">
      <c r="C189" s="1"/>
      <c r="D189" s="1"/>
      <c r="E189" s="1"/>
      <c r="F189" s="1"/>
    </row>
    <row r="190" spans="3:6" ht="30" customHeight="1">
      <c r="C190" s="1"/>
      <c r="D190" s="1"/>
      <c r="E190" s="1"/>
      <c r="F190" s="1"/>
    </row>
    <row r="191" spans="3:6" ht="30" customHeight="1">
      <c r="C191" s="1"/>
      <c r="D191" s="1"/>
      <c r="E191" s="1"/>
      <c r="F191" s="1"/>
    </row>
    <row r="192" spans="3:6" ht="30" customHeight="1">
      <c r="C192" s="1"/>
      <c r="D192" s="1"/>
      <c r="E192" s="1"/>
      <c r="F192" s="1"/>
    </row>
    <row r="193" spans="3:6" ht="30" customHeight="1">
      <c r="C193" s="1"/>
      <c r="D193" s="1"/>
      <c r="E193" s="1"/>
      <c r="F193" s="1"/>
    </row>
    <row r="194" spans="3:6" ht="30" customHeight="1">
      <c r="C194" s="1"/>
      <c r="D194" s="1"/>
      <c r="E194" s="1"/>
      <c r="F194" s="1"/>
    </row>
    <row r="195" spans="3:6" ht="30" customHeight="1">
      <c r="C195" s="1"/>
      <c r="D195" s="1"/>
      <c r="E195" s="1"/>
      <c r="F195" s="1"/>
    </row>
    <row r="196" spans="3:6" ht="30" customHeight="1">
      <c r="C196" s="1"/>
      <c r="D196" s="1"/>
      <c r="E196" s="1"/>
      <c r="F196" s="1"/>
    </row>
    <row r="197" spans="3:6" ht="30" customHeight="1">
      <c r="C197" s="1"/>
      <c r="D197" s="1"/>
      <c r="E197" s="1"/>
      <c r="F197" s="1"/>
    </row>
  </sheetData>
  <sheetProtection selectLockedCells="1"/>
  <mergeCells count="3">
    <mergeCell ref="B19:E19"/>
    <mergeCell ref="F10:F11"/>
    <mergeCell ref="B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&amp;RСтрана &amp;P од &amp;N</oddFooter>
  </headerFooter>
  <ignoredErrors>
    <ignoredError sqref="E22:E23 D22:D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3.8515625" style="1" customWidth="1"/>
    <col min="2" max="3" width="8.28125" style="2" customWidth="1"/>
    <col min="4" max="4" width="45.57421875" style="1" customWidth="1"/>
    <col min="5" max="8" width="15.7109375" style="1" customWidth="1"/>
    <col min="9" max="16384" width="9.140625" style="1" customWidth="1"/>
  </cols>
  <sheetData>
    <row r="1" spans="1:3" s="9" customFormat="1" ht="15" customHeight="1">
      <c r="A1" s="9" t="s">
        <v>139</v>
      </c>
      <c r="B1" s="8"/>
      <c r="C1" s="8"/>
    </row>
    <row r="2" spans="2:3" s="9" customFormat="1" ht="15" customHeight="1">
      <c r="B2" s="8"/>
      <c r="C2" s="8"/>
    </row>
    <row r="3" spans="2:3" s="9" customFormat="1" ht="15" customHeight="1">
      <c r="B3" s="247" t="str">
        <f>+CONCATENATE('Poc. strana'!$A$15," ",'Poc. strana'!$C$15)</f>
        <v>Назив енергетског субјекта: </v>
      </c>
      <c r="C3" s="247"/>
    </row>
    <row r="4" spans="2:3" s="9" customFormat="1" ht="15" customHeight="1">
      <c r="B4" s="19" t="str">
        <f>+CONCATENATE('Poc. strana'!$A$29," ",'Poc. strana'!$C$29)</f>
        <v>Датум обраде: </v>
      </c>
      <c r="C4" s="19"/>
    </row>
    <row r="5" spans="2:3" s="9" customFormat="1" ht="15" customHeight="1">
      <c r="B5" s="19"/>
      <c r="C5" s="19"/>
    </row>
    <row r="6" spans="2:3" ht="15" customHeight="1">
      <c r="B6" s="57"/>
      <c r="C6" s="57"/>
    </row>
    <row r="7" spans="2:8" ht="15" customHeight="1">
      <c r="B7" s="1162" t="s">
        <v>454</v>
      </c>
      <c r="C7" s="1162"/>
      <c r="D7" s="1162"/>
      <c r="E7" s="1162"/>
      <c r="F7" s="1162"/>
      <c r="G7" s="1162"/>
      <c r="H7" s="1162"/>
    </row>
    <row r="8" spans="2:8" ht="15" customHeight="1">
      <c r="B8" s="58"/>
      <c r="C8" s="58"/>
      <c r="D8" s="38"/>
      <c r="E8" s="38"/>
      <c r="F8" s="38"/>
      <c r="G8" s="38"/>
      <c r="H8" s="38"/>
    </row>
    <row r="9" ht="15" customHeight="1" thickBot="1">
      <c r="E9" s="33" t="s">
        <v>173</v>
      </c>
    </row>
    <row r="10" spans="2:8" ht="15" customHeight="1" thickTop="1">
      <c r="B10" s="1170" t="s">
        <v>96</v>
      </c>
      <c r="C10" s="1171"/>
      <c r="D10" s="1171"/>
      <c r="E10" s="1172"/>
      <c r="F10"/>
      <c r="G10" s="41"/>
      <c r="H10" s="41"/>
    </row>
    <row r="11" spans="2:8" ht="63.75">
      <c r="B11" s="59" t="s">
        <v>14</v>
      </c>
      <c r="C11" s="87" t="s">
        <v>584</v>
      </c>
      <c r="D11" s="45" t="s">
        <v>76</v>
      </c>
      <c r="E11" s="478" t="s">
        <v>476</v>
      </c>
      <c r="F11"/>
      <c r="G11" s="96"/>
      <c r="H11" s="96"/>
    </row>
    <row r="12" spans="2:8" ht="15" customHeight="1">
      <c r="B12" s="60">
        <v>1</v>
      </c>
      <c r="C12" s="657">
        <v>30</v>
      </c>
      <c r="D12" s="34" t="s">
        <v>345</v>
      </c>
      <c r="E12" s="240"/>
      <c r="F12"/>
      <c r="G12" s="43"/>
      <c r="H12" s="43"/>
    </row>
    <row r="13" spans="2:8" ht="15" customHeight="1">
      <c r="B13" s="61">
        <v>2</v>
      </c>
      <c r="C13" s="658">
        <v>31</v>
      </c>
      <c r="D13" s="35" t="s">
        <v>124</v>
      </c>
      <c r="E13" s="241"/>
      <c r="F13"/>
      <c r="G13" s="43"/>
      <c r="H13" s="43"/>
    </row>
    <row r="14" spans="2:8" ht="15" customHeight="1">
      <c r="B14" s="61">
        <v>3</v>
      </c>
      <c r="C14" s="658">
        <v>32</v>
      </c>
      <c r="D14" s="35" t="s">
        <v>125</v>
      </c>
      <c r="E14" s="241"/>
      <c r="F14"/>
      <c r="H14" s="43"/>
    </row>
    <row r="15" spans="2:8" ht="15" customHeight="1">
      <c r="B15" s="61">
        <v>4</v>
      </c>
      <c r="C15" s="658">
        <v>33</v>
      </c>
      <c r="D15" s="35" t="s">
        <v>126</v>
      </c>
      <c r="E15" s="241"/>
      <c r="F15"/>
      <c r="G15" s="43"/>
      <c r="H15" s="43"/>
    </row>
    <row r="16" spans="2:8" ht="15" customHeight="1">
      <c r="B16" s="61">
        <v>5</v>
      </c>
      <c r="C16" s="658">
        <v>34</v>
      </c>
      <c r="D16" s="35" t="s">
        <v>346</v>
      </c>
      <c r="E16" s="241"/>
      <c r="F16"/>
      <c r="G16" s="43"/>
      <c r="H16" s="43"/>
    </row>
    <row r="17" spans="2:8" ht="15" customHeight="1">
      <c r="B17" s="61">
        <v>6</v>
      </c>
      <c r="C17" s="659">
        <v>35</v>
      </c>
      <c r="D17" s="36" t="s">
        <v>127</v>
      </c>
      <c r="E17" s="241"/>
      <c r="F17"/>
      <c r="G17" s="43"/>
      <c r="H17" s="43"/>
    </row>
    <row r="18" spans="2:8" ht="15" customHeight="1">
      <c r="B18" s="62">
        <v>7</v>
      </c>
      <c r="C18" s="660" t="s">
        <v>585</v>
      </c>
      <c r="D18" s="125" t="s">
        <v>134</v>
      </c>
      <c r="E18" s="242"/>
      <c r="F18"/>
      <c r="G18" s="43"/>
      <c r="H18" s="43"/>
    </row>
    <row r="19" spans="2:8" ht="15" customHeight="1" thickBot="1">
      <c r="B19" s="63">
        <v>8</v>
      </c>
      <c r="C19" s="656"/>
      <c r="D19" s="37" t="s">
        <v>135</v>
      </c>
      <c r="E19" s="39">
        <f>E12+E13+E14+E15+E16-E17-E18</f>
        <v>0</v>
      </c>
      <c r="F19"/>
      <c r="G19" s="43"/>
      <c r="H19" s="43"/>
    </row>
    <row r="20" spans="7:8" ht="15" customHeight="1" thickTop="1">
      <c r="G20" s="41"/>
      <c r="H20" s="41"/>
    </row>
    <row r="21" spans="2:8" ht="15" customHeight="1">
      <c r="B21" s="1162" t="s">
        <v>455</v>
      </c>
      <c r="C21" s="1162"/>
      <c r="D21" s="1162"/>
      <c r="E21" s="1162"/>
      <c r="F21" s="1162"/>
      <c r="G21" s="1162"/>
      <c r="H21" s="1162"/>
    </row>
    <row r="22" ht="15" customHeight="1" thickBot="1"/>
    <row r="23" spans="2:8" ht="15" customHeight="1" thickTop="1">
      <c r="B23" s="1170" t="s">
        <v>97</v>
      </c>
      <c r="C23" s="1171"/>
      <c r="D23" s="1171"/>
      <c r="E23" s="1171"/>
      <c r="F23" s="1171"/>
      <c r="G23" s="1171"/>
      <c r="H23" s="1172"/>
    </row>
    <row r="24" spans="2:8" ht="12.75">
      <c r="B24" s="1163" t="s">
        <v>14</v>
      </c>
      <c r="C24" s="1173" t="s">
        <v>584</v>
      </c>
      <c r="D24" s="1165" t="s">
        <v>76</v>
      </c>
      <c r="E24" s="1167" t="s">
        <v>476</v>
      </c>
      <c r="F24" s="1168"/>
      <c r="G24" s="1168"/>
      <c r="H24" s="1169"/>
    </row>
    <row r="25" spans="2:8" s="46" customFormat="1" ht="63.75">
      <c r="B25" s="1164"/>
      <c r="C25" s="1174"/>
      <c r="D25" s="1166"/>
      <c r="E25" s="45" t="s">
        <v>177</v>
      </c>
      <c r="F25" s="47" t="s">
        <v>577</v>
      </c>
      <c r="G25" s="51" t="str">
        <f>"Планирани износ расхода од камата у "&amp;'Poc. strana'!$C$19&amp;". години (у 000 дин.)"</f>
        <v>Планирани износ расхода од камата у 2023. години (у 000 дин.)</v>
      </c>
      <c r="H25" s="137" t="str">
        <f>"Планирани износ отплате обавеза у "&amp;'Poc. strana'!$C$19&amp;". години (у 000 дин.)"</f>
        <v>Планирани износ отплате обавеза у 2023. години (у 000 дин.)</v>
      </c>
    </row>
    <row r="26" spans="2:8" ht="15" customHeight="1">
      <c r="B26" s="60">
        <v>1</v>
      </c>
      <c r="C26" s="657">
        <v>41</v>
      </c>
      <c r="D26" s="34" t="s">
        <v>128</v>
      </c>
      <c r="E26" s="48">
        <f>SUM(E27:E29)</f>
        <v>0</v>
      </c>
      <c r="F26" s="200">
        <f>IF(E26=0,,((E27*(1+F27)+E28*(1+F28)+E29*(1+F29))/E26-1))</f>
        <v>0</v>
      </c>
      <c r="G26" s="138">
        <f>SUM(G27:G29)</f>
        <v>0</v>
      </c>
      <c r="H26" s="139">
        <f>SUM(H27:H29)</f>
        <v>0</v>
      </c>
    </row>
    <row r="27" spans="2:8" ht="15" customHeight="1">
      <c r="B27" s="61" t="s">
        <v>46</v>
      </c>
      <c r="C27" s="658">
        <v>414</v>
      </c>
      <c r="D27" s="35" t="s">
        <v>129</v>
      </c>
      <c r="E27" s="416"/>
      <c r="F27" s="423"/>
      <c r="G27" s="416"/>
      <c r="H27" s="479"/>
    </row>
    <row r="28" spans="2:8" ht="15" customHeight="1">
      <c r="B28" s="61" t="s">
        <v>47</v>
      </c>
      <c r="C28" s="658">
        <v>415</v>
      </c>
      <c r="D28" s="35" t="s">
        <v>130</v>
      </c>
      <c r="E28" s="416"/>
      <c r="F28" s="423"/>
      <c r="G28" s="416"/>
      <c r="H28" s="479"/>
    </row>
    <row r="29" spans="2:8" ht="25.5">
      <c r="B29" s="61" t="s">
        <v>48</v>
      </c>
      <c r="C29" s="661" t="s">
        <v>586</v>
      </c>
      <c r="D29" s="35" t="s">
        <v>342</v>
      </c>
      <c r="E29" s="416"/>
      <c r="F29" s="423"/>
      <c r="G29" s="416"/>
      <c r="H29" s="479"/>
    </row>
    <row r="30" spans="2:8" ht="25.5">
      <c r="B30" s="61" t="s">
        <v>1</v>
      </c>
      <c r="C30" s="661" t="s">
        <v>587</v>
      </c>
      <c r="D30" s="35" t="s">
        <v>131</v>
      </c>
      <c r="E30" s="49">
        <f>SUM(E31:E34)</f>
        <v>0</v>
      </c>
      <c r="F30" s="201">
        <f>IF(E30=0,,((E31*(1+F31)+E32*(1+F32)+E33*(1+F33)+E34*(1+F34))/E30-1))</f>
        <v>0</v>
      </c>
      <c r="G30" s="140">
        <f>SUM(G31:G34)</f>
        <v>0</v>
      </c>
      <c r="H30" s="141">
        <f>SUM(H31:H34)</f>
        <v>0</v>
      </c>
    </row>
    <row r="31" spans="2:8" ht="15" customHeight="1">
      <c r="B31" s="61" t="s">
        <v>49</v>
      </c>
      <c r="C31" s="658">
        <v>422</v>
      </c>
      <c r="D31" s="35" t="s">
        <v>132</v>
      </c>
      <c r="E31" s="416"/>
      <c r="F31" s="423"/>
      <c r="G31" s="416"/>
      <c r="H31" s="479"/>
    </row>
    <row r="32" spans="2:8" ht="15" customHeight="1">
      <c r="B32" s="61" t="s">
        <v>50</v>
      </c>
      <c r="C32" s="658">
        <v>423</v>
      </c>
      <c r="D32" s="35" t="s">
        <v>133</v>
      </c>
      <c r="E32" s="416"/>
      <c r="F32" s="423"/>
      <c r="G32" s="416"/>
      <c r="H32" s="479"/>
    </row>
    <row r="33" spans="2:8" ht="25.5">
      <c r="B33" s="61" t="s">
        <v>51</v>
      </c>
      <c r="C33" s="658" t="s">
        <v>588</v>
      </c>
      <c r="D33" s="350" t="s">
        <v>343</v>
      </c>
      <c r="E33" s="416"/>
      <c r="F33" s="423"/>
      <c r="G33" s="416"/>
      <c r="H33" s="479"/>
    </row>
    <row r="34" spans="2:8" ht="25.5">
      <c r="B34" s="62" t="s">
        <v>59</v>
      </c>
      <c r="C34" s="662" t="s">
        <v>589</v>
      </c>
      <c r="D34" s="36" t="s">
        <v>344</v>
      </c>
      <c r="E34" s="424"/>
      <c r="F34" s="434"/>
      <c r="G34" s="435"/>
      <c r="H34" s="480"/>
    </row>
    <row r="35" spans="2:9" ht="15" customHeight="1" thickBot="1">
      <c r="B35" s="63" t="s">
        <v>2</v>
      </c>
      <c r="C35" s="656"/>
      <c r="D35" s="37" t="s">
        <v>136</v>
      </c>
      <c r="E35" s="40">
        <f>E26+E30</f>
        <v>0</v>
      </c>
      <c r="F35" s="136">
        <f>IF(E35=0,,((E27*(1+F27)+E28*(1+F28)+E29*(1+F29)+E31*(1+F31)+E32*(1+F32)+E33*(1+F33)+E34*(1+F34))/E35-1))</f>
        <v>0</v>
      </c>
      <c r="G35" s="142">
        <f>G26+G30</f>
        <v>0</v>
      </c>
      <c r="H35" s="39">
        <f>H26+H30</f>
        <v>0</v>
      </c>
      <c r="I35" s="624"/>
    </row>
    <row r="36" ht="15" customHeight="1" thickTop="1"/>
    <row r="37" spans="5:8" ht="15" customHeight="1">
      <c r="E37"/>
      <c r="F37"/>
      <c r="G37"/>
      <c r="H37"/>
    </row>
    <row r="38" spans="5:8" ht="15" customHeight="1">
      <c r="E38"/>
      <c r="F38"/>
      <c r="G38"/>
      <c r="H38"/>
    </row>
    <row r="39" spans="5:8" ht="15" customHeight="1">
      <c r="E39"/>
      <c r="F39"/>
      <c r="G39"/>
      <c r="H39"/>
    </row>
    <row r="40" spans="4:8" ht="15" customHeight="1">
      <c r="D40" s="3"/>
      <c r="E40"/>
      <c r="F40"/>
      <c r="G40"/>
      <c r="H40"/>
    </row>
    <row r="41" spans="4:8" ht="15" customHeight="1">
      <c r="D41" s="3"/>
      <c r="E41"/>
      <c r="F41"/>
      <c r="G41"/>
      <c r="H41"/>
    </row>
    <row r="42" spans="4:8" ht="15" customHeight="1">
      <c r="D42" s="3"/>
      <c r="E42"/>
      <c r="F42"/>
      <c r="G42"/>
      <c r="H42"/>
    </row>
    <row r="43" spans="4:8" ht="15" customHeight="1">
      <c r="D43" s="3"/>
      <c r="E43"/>
      <c r="F43"/>
      <c r="G43"/>
      <c r="H43"/>
    </row>
    <row r="44" spans="4:8" ht="15" customHeight="1">
      <c r="D44" s="3"/>
      <c r="E44" s="3"/>
      <c r="F44" s="3"/>
      <c r="G44" s="3"/>
      <c r="H44" s="3"/>
    </row>
    <row r="45" spans="4:8" ht="15" customHeight="1">
      <c r="D45" s="3"/>
      <c r="E45" s="3"/>
      <c r="F45" s="3"/>
      <c r="G45" s="3"/>
      <c r="H45" s="3"/>
    </row>
    <row r="46" spans="4:8" ht="15" customHeight="1">
      <c r="D46" s="3"/>
      <c r="E46" s="3"/>
      <c r="F46" s="3"/>
      <c r="G46" s="3"/>
      <c r="H46" s="3"/>
    </row>
    <row r="47" spans="4:8" ht="15" customHeight="1">
      <c r="D47" s="3"/>
      <c r="E47" s="3"/>
      <c r="F47" s="3"/>
      <c r="G47" s="3"/>
      <c r="H47" s="3"/>
    </row>
    <row r="48" spans="4:8" ht="15" customHeight="1">
      <c r="D48" s="3"/>
      <c r="E48" s="3"/>
      <c r="F48" s="3"/>
      <c r="G48" s="3"/>
      <c r="H48" s="3"/>
    </row>
    <row r="49" spans="4:8" ht="15" customHeight="1">
      <c r="D49" s="3"/>
      <c r="E49" s="3"/>
      <c r="F49" s="3"/>
      <c r="G49" s="3"/>
      <c r="H49" s="3"/>
    </row>
    <row r="50" spans="4:8" ht="15" customHeight="1">
      <c r="D50" s="3"/>
      <c r="E50" s="3"/>
      <c r="F50" s="3"/>
      <c r="G50" s="3"/>
      <c r="H50" s="3"/>
    </row>
    <row r="51" spans="4:8" ht="15" customHeight="1">
      <c r="D51" s="3"/>
      <c r="E51" s="3"/>
      <c r="F51" s="3"/>
      <c r="G51" s="3"/>
      <c r="H51" s="3"/>
    </row>
    <row r="52" spans="4:6" ht="15" customHeight="1">
      <c r="D52" s="3"/>
      <c r="E52" s="3"/>
      <c r="F52" s="3"/>
    </row>
  </sheetData>
  <sheetProtection formatColumns="0" selectLockedCells="1"/>
  <mergeCells count="8">
    <mergeCell ref="B7:H7"/>
    <mergeCell ref="B24:B25"/>
    <mergeCell ref="D24:D25"/>
    <mergeCell ref="E24:H24"/>
    <mergeCell ref="B23:H23"/>
    <mergeCell ref="B21:H21"/>
    <mergeCell ref="B10:E10"/>
    <mergeCell ref="C24:C25"/>
  </mergeCells>
  <printOptions horizontalCentered="1"/>
  <pageMargins left="0.2362204724409449" right="0.2362204724409449" top="0.5118110236220472" bottom="0.5118110236220472" header="0.2362204724409449" footer="0.2362204724409449"/>
  <pageSetup fitToHeight="0" fitToWidth="0" horizontalDpi="600" verticalDpi="600" orientation="landscape" paperSize="9" scale="78" r:id="rId1"/>
  <headerFooter alignWithMargins="0">
    <oddFooter>&amp;RСтрана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21.75" customHeight="1"/>
  <cols>
    <col min="1" max="1" width="3.421875" style="494" customWidth="1"/>
    <col min="2" max="2" width="9.00390625" style="702" customWidth="1"/>
    <col min="3" max="3" width="7.8515625" style="494" customWidth="1"/>
    <col min="4" max="4" width="59.140625" style="494" customWidth="1"/>
    <col min="5" max="21" width="20.7109375" style="494" customWidth="1"/>
    <col min="22" max="22" width="16.7109375" style="494" customWidth="1"/>
    <col min="23" max="24" width="9.7109375" style="494" bestFit="1" customWidth="1"/>
    <col min="25" max="16384" width="9.140625" style="494" customWidth="1"/>
  </cols>
  <sheetData>
    <row r="1" spans="1:24" s="663" customFormat="1" ht="21.75" customHeight="1">
      <c r="A1" s="663" t="s">
        <v>139</v>
      </c>
      <c r="B1" s="664"/>
      <c r="F1" s="696"/>
      <c r="G1" s="696"/>
      <c r="H1" s="696"/>
      <c r="I1" s="696"/>
      <c r="J1" s="696"/>
      <c r="K1" s="696"/>
      <c r="O1" s="696"/>
      <c r="P1" s="696"/>
      <c r="Q1" s="696"/>
      <c r="R1" s="696"/>
      <c r="S1" s="696"/>
      <c r="T1" s="696"/>
      <c r="U1" s="696"/>
      <c r="V1" s="696"/>
      <c r="W1" s="696"/>
      <c r="X1" s="696"/>
    </row>
    <row r="2" spans="1:24" s="697" customFormat="1" ht="21.75" customHeight="1">
      <c r="A2" s="666"/>
      <c r="B2" s="667"/>
      <c r="C2" s="667"/>
      <c r="F2" s="696"/>
      <c r="G2" s="696"/>
      <c r="H2" s="696"/>
      <c r="I2" s="696"/>
      <c r="J2" s="696"/>
      <c r="K2" s="696"/>
      <c r="O2" s="696"/>
      <c r="P2" s="696"/>
      <c r="Q2" s="696"/>
      <c r="R2" s="696"/>
      <c r="S2" s="696"/>
      <c r="T2" s="696"/>
      <c r="U2" s="696"/>
      <c r="V2" s="696"/>
      <c r="W2" s="696"/>
      <c r="X2" s="696"/>
    </row>
    <row r="3" spans="1:24" s="697" customFormat="1" ht="21.75" customHeight="1">
      <c r="A3" s="666"/>
      <c r="B3" s="668" t="str">
        <f>+CONCATENATE('Poc. strana'!$A$15," ",'Poc. strana'!$C$15)</f>
        <v>Назив енергетског субјекта: </v>
      </c>
      <c r="C3" s="667"/>
      <c r="F3" s="696"/>
      <c r="G3" s="696"/>
      <c r="H3" s="696"/>
      <c r="I3" s="696"/>
      <c r="J3" s="696"/>
      <c r="K3" s="696"/>
      <c r="O3" s="696"/>
      <c r="P3" s="696"/>
      <c r="Q3" s="696"/>
      <c r="R3" s="696"/>
      <c r="S3" s="696"/>
      <c r="T3" s="696"/>
      <c r="U3" s="696"/>
      <c r="V3" s="696"/>
      <c r="W3" s="696"/>
      <c r="X3" s="696"/>
    </row>
    <row r="4" spans="1:24" s="697" customFormat="1" ht="21.75" customHeight="1" thickBot="1">
      <c r="A4" s="666"/>
      <c r="B4" s="669" t="str">
        <f>+CONCATENATE('Poc. strana'!$A$29," ",'Poc. strana'!$C$29)</f>
        <v>Датум обраде: </v>
      </c>
      <c r="C4" s="667"/>
      <c r="F4" s="696"/>
      <c r="G4" s="696"/>
      <c r="H4" s="696"/>
      <c r="I4" s="696"/>
      <c r="J4" s="696"/>
      <c r="K4" s="696"/>
      <c r="O4" s="696"/>
      <c r="P4" s="696"/>
      <c r="Q4" s="696"/>
      <c r="R4" s="696"/>
      <c r="S4" s="696"/>
      <c r="T4" s="696"/>
      <c r="U4" s="696"/>
      <c r="V4" s="696"/>
      <c r="W4" s="696"/>
      <c r="X4" s="696"/>
    </row>
    <row r="5" spans="1:24" s="697" customFormat="1" ht="21.75" customHeight="1" hidden="1">
      <c r="A5" s="666"/>
      <c r="B5" s="669"/>
      <c r="C5" s="667"/>
      <c r="F5" s="696"/>
      <c r="G5" s="696"/>
      <c r="H5" s="696"/>
      <c r="I5" s="696"/>
      <c r="J5" s="696"/>
      <c r="K5" s="696"/>
      <c r="O5" s="696"/>
      <c r="P5" s="696"/>
      <c r="Q5" s="696"/>
      <c r="R5" s="696"/>
      <c r="S5" s="696"/>
      <c r="T5" s="696"/>
      <c r="U5" s="696"/>
      <c r="V5" s="696"/>
      <c r="W5" s="696"/>
      <c r="X5" s="696"/>
    </row>
    <row r="6" spans="1:24" s="699" customFormat="1" ht="21.75" customHeight="1" hidden="1">
      <c r="A6" s="666"/>
      <c r="B6" s="698"/>
      <c r="D6" s="700"/>
      <c r="E6" s="701"/>
      <c r="F6" s="696"/>
      <c r="G6" s="696"/>
      <c r="H6" s="696"/>
      <c r="I6" s="696"/>
      <c r="J6" s="696"/>
      <c r="K6" s="696"/>
      <c r="O6" s="696"/>
      <c r="P6" s="696"/>
      <c r="Q6" s="696"/>
      <c r="R6" s="696"/>
      <c r="S6" s="696"/>
      <c r="T6" s="696"/>
      <c r="U6" s="696"/>
      <c r="V6" s="696"/>
      <c r="W6" s="696"/>
      <c r="X6" s="696"/>
    </row>
    <row r="7" spans="4:24" ht="21.75" customHeight="1" hidden="1">
      <c r="D7" s="703"/>
      <c r="F7" s="696"/>
      <c r="G7" s="696"/>
      <c r="H7" s="696"/>
      <c r="I7" s="696"/>
      <c r="J7" s="696"/>
      <c r="K7" s="696"/>
      <c r="L7" s="699"/>
      <c r="M7" s="699"/>
      <c r="N7" s="699"/>
      <c r="O7" s="696"/>
      <c r="P7" s="696"/>
      <c r="Q7" s="696"/>
      <c r="R7" s="696"/>
      <c r="S7" s="696"/>
      <c r="T7" s="696"/>
      <c r="U7" s="696"/>
      <c r="V7" s="696"/>
      <c r="W7" s="696"/>
      <c r="X7" s="696"/>
    </row>
    <row r="8" spans="2:24" ht="21.75" customHeight="1" hidden="1">
      <c r="B8" s="671"/>
      <c r="C8" s="671"/>
      <c r="D8" s="671"/>
      <c r="E8" s="671"/>
      <c r="F8" s="696"/>
      <c r="G8" s="696"/>
      <c r="H8" s="696"/>
      <c r="I8" s="696"/>
      <c r="J8" s="696"/>
      <c r="K8" s="696"/>
      <c r="L8" s="699"/>
      <c r="M8" s="699"/>
      <c r="N8" s="699"/>
      <c r="O8" s="696"/>
      <c r="P8" s="696"/>
      <c r="Q8" s="696"/>
      <c r="R8" s="696"/>
      <c r="S8" s="696"/>
      <c r="T8" s="696"/>
      <c r="U8" s="696"/>
      <c r="V8" s="696"/>
      <c r="W8" s="696"/>
      <c r="X8" s="696"/>
    </row>
    <row r="9" spans="2:21" ht="21.75" customHeight="1" hidden="1" thickBot="1">
      <c r="B9" s="1177" t="s">
        <v>206</v>
      </c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  <c r="O9" s="1177"/>
      <c r="P9" s="1177"/>
      <c r="Q9" s="1177"/>
      <c r="R9" s="1177"/>
      <c r="S9" s="1177"/>
      <c r="T9" s="1177"/>
      <c r="U9" s="1177"/>
    </row>
    <row r="10" spans="2:21" ht="21.75" customHeight="1" thickTop="1">
      <c r="B10" s="1180" t="s">
        <v>477</v>
      </c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704" t="s">
        <v>173</v>
      </c>
    </row>
    <row r="11" spans="2:21" ht="196.5" customHeight="1">
      <c r="B11" s="1182" t="s">
        <v>14</v>
      </c>
      <c r="C11" s="1184" t="s">
        <v>123</v>
      </c>
      <c r="D11" s="1184" t="s">
        <v>9</v>
      </c>
      <c r="E11" s="705" t="s">
        <v>137</v>
      </c>
      <c r="F11" s="705" t="s">
        <v>138</v>
      </c>
      <c r="G11" s="706" t="s">
        <v>8</v>
      </c>
      <c r="H11" s="705" t="s">
        <v>28</v>
      </c>
      <c r="I11" s="705" t="s">
        <v>10</v>
      </c>
      <c r="J11" s="705" t="s">
        <v>376</v>
      </c>
      <c r="K11" s="705" t="s">
        <v>356</v>
      </c>
      <c r="L11" s="705" t="s">
        <v>357</v>
      </c>
      <c r="M11" s="705" t="s">
        <v>379</v>
      </c>
      <c r="N11" s="705" t="s">
        <v>358</v>
      </c>
      <c r="O11" s="705" t="s">
        <v>359</v>
      </c>
      <c r="P11" s="705" t="s">
        <v>360</v>
      </c>
      <c r="Q11" s="705" t="s">
        <v>11</v>
      </c>
      <c r="R11" s="705" t="s">
        <v>12</v>
      </c>
      <c r="S11" s="705" t="s">
        <v>13</v>
      </c>
      <c r="T11" s="705" t="s">
        <v>377</v>
      </c>
      <c r="U11" s="707" t="s">
        <v>378</v>
      </c>
    </row>
    <row r="12" spans="2:21" ht="15.75">
      <c r="B12" s="1183"/>
      <c r="C12" s="1185"/>
      <c r="D12" s="1185"/>
      <c r="E12" s="706"/>
      <c r="F12" s="706"/>
      <c r="G12" s="706" t="s">
        <v>590</v>
      </c>
      <c r="H12" s="705" t="s">
        <v>591</v>
      </c>
      <c r="I12" s="705" t="s">
        <v>592</v>
      </c>
      <c r="J12" s="705" t="s">
        <v>593</v>
      </c>
      <c r="K12" s="708" t="s">
        <v>594</v>
      </c>
      <c r="L12" s="708" t="s">
        <v>595</v>
      </c>
      <c r="M12" s="705"/>
      <c r="N12" s="708" t="s">
        <v>594</v>
      </c>
      <c r="O12" s="709" t="s">
        <v>596</v>
      </c>
      <c r="P12" s="705" t="s">
        <v>597</v>
      </c>
      <c r="Q12" s="705" t="s">
        <v>598</v>
      </c>
      <c r="R12" s="705" t="s">
        <v>599</v>
      </c>
      <c r="S12" s="705" t="s">
        <v>600</v>
      </c>
      <c r="T12" s="705" t="s">
        <v>601</v>
      </c>
      <c r="U12" s="707" t="s">
        <v>602</v>
      </c>
    </row>
    <row r="13" spans="2:21" s="710" customFormat="1" ht="21.75" customHeight="1">
      <c r="B13" s="711"/>
      <c r="C13" s="712"/>
      <c r="D13" s="713" t="s">
        <v>102</v>
      </c>
      <c r="E13" s="714" t="s">
        <v>103</v>
      </c>
      <c r="F13" s="712" t="s">
        <v>104</v>
      </c>
      <c r="G13" s="712" t="s">
        <v>105</v>
      </c>
      <c r="H13" s="712" t="s">
        <v>106</v>
      </c>
      <c r="I13" s="712" t="s">
        <v>107</v>
      </c>
      <c r="J13" s="712" t="s">
        <v>108</v>
      </c>
      <c r="K13" s="715" t="s">
        <v>109</v>
      </c>
      <c r="L13" s="712" t="s">
        <v>110</v>
      </c>
      <c r="M13" s="715" t="s">
        <v>111</v>
      </c>
      <c r="N13" s="712" t="s">
        <v>112</v>
      </c>
      <c r="O13" s="715" t="s">
        <v>113</v>
      </c>
      <c r="P13" s="712" t="s">
        <v>114</v>
      </c>
      <c r="Q13" s="715" t="s">
        <v>115</v>
      </c>
      <c r="R13" s="712" t="s">
        <v>142</v>
      </c>
      <c r="S13" s="712" t="s">
        <v>143</v>
      </c>
      <c r="T13" s="715" t="s">
        <v>361</v>
      </c>
      <c r="U13" s="716" t="s">
        <v>362</v>
      </c>
    </row>
    <row r="14" spans="2:21" ht="21.75" customHeight="1">
      <c r="B14" s="1178" t="s">
        <v>74</v>
      </c>
      <c r="C14" s="1179"/>
      <c r="D14" s="1179"/>
      <c r="E14" s="717"/>
      <c r="F14" s="717"/>
      <c r="G14" s="718"/>
      <c r="H14" s="719"/>
      <c r="I14" s="719"/>
      <c r="J14" s="719"/>
      <c r="K14" s="720"/>
      <c r="L14" s="721"/>
      <c r="M14" s="719"/>
      <c r="N14" s="719"/>
      <c r="O14" s="719"/>
      <c r="P14" s="719"/>
      <c r="Q14" s="719"/>
      <c r="R14" s="719"/>
      <c r="S14" s="719"/>
      <c r="T14" s="719"/>
      <c r="U14" s="722"/>
    </row>
    <row r="15" spans="2:26" ht="21.75" customHeight="1">
      <c r="B15" s="723" t="s">
        <v>0</v>
      </c>
      <c r="C15" s="724" t="s">
        <v>679</v>
      </c>
      <c r="D15" s="725" t="s">
        <v>6</v>
      </c>
      <c r="E15" s="726">
        <f>+SUM(INDEX(E:E,ROW()+1):INDEX(E:E,ROW(E19)-1))</f>
        <v>0</v>
      </c>
      <c r="F15" s="727">
        <f>+SUM(INDEX(F:F,ROW()+1):INDEX(F:F,ROW(F19)-1))</f>
        <v>0</v>
      </c>
      <c r="G15" s="727">
        <f>+SUM(INDEX(G:G,ROW()+1):INDEX(G:G,ROW(G19)-1))</f>
        <v>0</v>
      </c>
      <c r="H15" s="727">
        <f>+SUM(INDEX(H:H,ROW()+1):INDEX(H:H,ROW(H19)-1))</f>
        <v>0</v>
      </c>
      <c r="I15" s="727"/>
      <c r="J15" s="727">
        <f>+SUM(INDEX(J:J,ROW()+1):INDEX(J:J,ROW(J19)-1))</f>
        <v>0</v>
      </c>
      <c r="K15" s="728"/>
      <c r="L15" s="729"/>
      <c r="M15" s="727"/>
      <c r="N15" s="727"/>
      <c r="O15" s="727"/>
      <c r="P15" s="727">
        <f>+SUM(INDEX(P:P,ROW()+1):INDEX(P:P,ROW(P19)-1))</f>
        <v>0</v>
      </c>
      <c r="Q15" s="727">
        <f>+SUM(INDEX(Q:Q,ROW()+1):INDEX(Q:Q,ROW(Q19)-1))</f>
        <v>0</v>
      </c>
      <c r="R15" s="727">
        <f>+SUM(INDEX(R:R,ROW()+1):INDEX(R:R,ROW(R19)-1))</f>
        <v>0</v>
      </c>
      <c r="S15" s="727">
        <f>+SUM(INDEX(S:S,ROW()+1):INDEX(S:S,ROW(S19)-1))</f>
        <v>0</v>
      </c>
      <c r="T15" s="727">
        <f>+SUM(INDEX(T:T,ROW()+1):INDEX(T:T,ROW(T19)-1))</f>
        <v>0</v>
      </c>
      <c r="U15" s="730">
        <f>+SUM(INDEX(U:U,ROW()+1):INDEX(U:U,ROW(U19)-1))</f>
        <v>0</v>
      </c>
      <c r="W15" s="696"/>
      <c r="X15" s="696"/>
      <c r="Y15" s="696"/>
      <c r="Z15" s="696"/>
    </row>
    <row r="16" spans="2:26" s="731" customFormat="1" ht="21.75" customHeight="1">
      <c r="B16" s="732" t="s">
        <v>46</v>
      </c>
      <c r="C16" s="733"/>
      <c r="D16" s="734" t="s">
        <v>207</v>
      </c>
      <c r="E16" s="735"/>
      <c r="F16" s="628"/>
      <c r="G16" s="736">
        <f>E16-F16</f>
        <v>0</v>
      </c>
      <c r="H16" s="737"/>
      <c r="I16" s="736"/>
      <c r="J16" s="736">
        <f>G16-H16</f>
        <v>0</v>
      </c>
      <c r="K16" s="738"/>
      <c r="L16" s="738"/>
      <c r="M16" s="736"/>
      <c r="N16" s="736"/>
      <c r="O16" s="736"/>
      <c r="P16" s="737"/>
      <c r="Q16" s="737"/>
      <c r="R16" s="737"/>
      <c r="S16" s="737"/>
      <c r="T16" s="736">
        <f>J16+P16-Q16-R16-S16</f>
        <v>0</v>
      </c>
      <c r="U16" s="739">
        <f>(J16+T16)*50%</f>
        <v>0</v>
      </c>
      <c r="W16" s="696"/>
      <c r="X16" s="696"/>
      <c r="Y16" s="696"/>
      <c r="Z16" s="696"/>
    </row>
    <row r="17" spans="2:26" s="731" customFormat="1" ht="21.75" customHeight="1">
      <c r="B17" s="732" t="s">
        <v>47</v>
      </c>
      <c r="C17" s="733"/>
      <c r="D17" s="734" t="s">
        <v>241</v>
      </c>
      <c r="E17" s="735"/>
      <c r="F17" s="735"/>
      <c r="G17" s="736">
        <f>E17-F17</f>
        <v>0</v>
      </c>
      <c r="H17" s="737">
        <f>7585.689*H71</f>
        <v>0</v>
      </c>
      <c r="I17" s="736"/>
      <c r="J17" s="736">
        <f>G17-H17</f>
        <v>0</v>
      </c>
      <c r="K17" s="738"/>
      <c r="L17" s="738"/>
      <c r="M17" s="736"/>
      <c r="N17" s="736"/>
      <c r="O17" s="736"/>
      <c r="P17" s="737"/>
      <c r="Q17" s="737"/>
      <c r="R17" s="737"/>
      <c r="S17" s="737"/>
      <c r="T17" s="736">
        <f>J17+P17-Q17-R17-S17</f>
        <v>0</v>
      </c>
      <c r="U17" s="739">
        <f>(J17+T17)*50%</f>
        <v>0</v>
      </c>
      <c r="W17" s="696"/>
      <c r="X17" s="696"/>
      <c r="Y17" s="696"/>
      <c r="Z17" s="696"/>
    </row>
    <row r="18" spans="2:26" s="731" customFormat="1" ht="21.75" customHeight="1">
      <c r="B18" s="732" t="s">
        <v>48</v>
      </c>
      <c r="C18" s="733"/>
      <c r="D18" s="734" t="s">
        <v>16</v>
      </c>
      <c r="E18" s="735"/>
      <c r="F18" s="628"/>
      <c r="G18" s="736">
        <f>E18-F18</f>
        <v>0</v>
      </c>
      <c r="H18" s="737"/>
      <c r="I18" s="736"/>
      <c r="J18" s="736">
        <f>G18-H18</f>
        <v>0</v>
      </c>
      <c r="K18" s="738"/>
      <c r="L18" s="738"/>
      <c r="M18" s="736"/>
      <c r="N18" s="736"/>
      <c r="O18" s="736"/>
      <c r="P18" s="737"/>
      <c r="Q18" s="737"/>
      <c r="R18" s="737"/>
      <c r="S18" s="737"/>
      <c r="T18" s="736">
        <f>J18+P18-Q18-R18-S18</f>
        <v>0</v>
      </c>
      <c r="U18" s="739">
        <f>(J18+T18)*50%</f>
        <v>0</v>
      </c>
      <c r="W18" s="696"/>
      <c r="X18" s="696"/>
      <c r="Y18" s="696"/>
      <c r="Z18" s="696"/>
    </row>
    <row r="19" spans="2:26" ht="21.75" customHeight="1">
      <c r="B19" s="740" t="s">
        <v>1</v>
      </c>
      <c r="C19" s="741" t="s">
        <v>681</v>
      </c>
      <c r="D19" s="742" t="s">
        <v>15</v>
      </c>
      <c r="E19" s="727">
        <f>+E20+E24+E32</f>
        <v>0</v>
      </c>
      <c r="F19" s="727">
        <f>+F20+F24+F32</f>
        <v>0</v>
      </c>
      <c r="G19" s="743">
        <f aca="true" t="shared" si="0" ref="G19:S19">+G20+G24+G32</f>
        <v>0</v>
      </c>
      <c r="H19" s="743">
        <f t="shared" si="0"/>
        <v>0</v>
      </c>
      <c r="I19" s="727">
        <f t="shared" si="0"/>
        <v>0</v>
      </c>
      <c r="J19" s="743">
        <f t="shared" si="0"/>
        <v>0</v>
      </c>
      <c r="K19" s="743">
        <f t="shared" si="0"/>
        <v>0</v>
      </c>
      <c r="L19" s="743">
        <f t="shared" si="0"/>
        <v>0</v>
      </c>
      <c r="M19" s="727">
        <f t="shared" si="0"/>
        <v>0</v>
      </c>
      <c r="N19" s="743">
        <f t="shared" si="0"/>
        <v>0</v>
      </c>
      <c r="O19" s="743">
        <f t="shared" si="0"/>
        <v>0</v>
      </c>
      <c r="P19" s="743">
        <f t="shared" si="0"/>
        <v>0</v>
      </c>
      <c r="Q19" s="743">
        <f t="shared" si="0"/>
        <v>0</v>
      </c>
      <c r="R19" s="743">
        <f t="shared" si="0"/>
        <v>0</v>
      </c>
      <c r="S19" s="743">
        <f t="shared" si="0"/>
        <v>0</v>
      </c>
      <c r="T19" s="743">
        <f>+T20+T24+T32</f>
        <v>0</v>
      </c>
      <c r="U19" s="744">
        <f>+U20+U24+U32</f>
        <v>0</v>
      </c>
      <c r="W19" s="696"/>
      <c r="X19" s="696"/>
      <c r="Y19" s="696"/>
      <c r="Z19" s="696"/>
    </row>
    <row r="20" spans="2:26" ht="21.75" customHeight="1">
      <c r="B20" s="745" t="s">
        <v>208</v>
      </c>
      <c r="C20" s="746"/>
      <c r="D20" s="742" t="s">
        <v>209</v>
      </c>
      <c r="E20" s="727">
        <f>+SUM(INDEX(E:E,ROW()+1):INDEX(E:E,ROW(E24)-1))</f>
        <v>0</v>
      </c>
      <c r="F20" s="727">
        <f>+SUM(INDEX(F:F,ROW()+1):INDEX(F:F,ROW(F24)-1))</f>
        <v>0</v>
      </c>
      <c r="G20" s="736">
        <f>+SUM(INDEX(G:G,ROW()+1):INDEX(G:G,ROW(G24)-1))</f>
        <v>0</v>
      </c>
      <c r="H20" s="743">
        <f>+SUM(INDEX(H:H,ROW()+1):INDEX(H:H,ROW(H24)-1))</f>
        <v>0</v>
      </c>
      <c r="I20" s="743"/>
      <c r="J20" s="736">
        <f>+SUM(INDEX(J:J,ROW()+1):INDEX(J:J,ROW(J24)-1))</f>
        <v>0</v>
      </c>
      <c r="K20" s="743">
        <f>+SUM(INDEX(K:K,ROW()+1):INDEX(K:K,ROW(K24)-1))</f>
        <v>0</v>
      </c>
      <c r="L20" s="743">
        <f>+SUM(INDEX(L:L,ROW()+1):INDEX(L:L,ROW(L24)-1))</f>
        <v>0</v>
      </c>
      <c r="M20" s="743"/>
      <c r="N20" s="736">
        <f>+SUM(INDEX(N:N,ROW()+1):INDEX(N:N,ROW(N24)-1))</f>
        <v>0</v>
      </c>
      <c r="O20" s="736">
        <f>+SUM(INDEX(O:O,ROW()+1):INDEX(O:O,ROW(O24)-1))</f>
        <v>0</v>
      </c>
      <c r="P20" s="743">
        <f>+SUM(INDEX(P:P,ROW()+1):INDEX(P:P,ROW(P24)-1))</f>
        <v>0</v>
      </c>
      <c r="Q20" s="743">
        <f>+SUM(INDEX(Q:Q,ROW()+1):INDEX(Q:Q,ROW(Q24)-1))</f>
        <v>0</v>
      </c>
      <c r="R20" s="743">
        <f>+SUM(INDEX(R:R,ROW()+1):INDEX(R:R,ROW(R24)-1))</f>
        <v>0</v>
      </c>
      <c r="S20" s="743">
        <f>+SUM(INDEX(S:S,ROW()+1):INDEX(S:S,ROW(S24)-1))</f>
        <v>0</v>
      </c>
      <c r="T20" s="736">
        <f>+SUM(INDEX(T:T,ROW()+1):INDEX(T:T,ROW(T24)-1))</f>
        <v>0</v>
      </c>
      <c r="U20" s="739">
        <f>+SUM(INDEX(U:U,ROW()+1):INDEX(U:U,ROW(U24)-1))</f>
        <v>0</v>
      </c>
      <c r="W20" s="696"/>
      <c r="X20" s="696"/>
      <c r="Y20" s="696"/>
      <c r="Z20" s="696"/>
    </row>
    <row r="21" spans="2:26" ht="21.75" customHeight="1">
      <c r="B21" s="747" t="s">
        <v>210</v>
      </c>
      <c r="C21" s="748"/>
      <c r="D21" s="734" t="s">
        <v>237</v>
      </c>
      <c r="E21" s="749"/>
      <c r="F21" s="749"/>
      <c r="G21" s="736">
        <f>E21-F21</f>
        <v>0</v>
      </c>
      <c r="H21" s="750"/>
      <c r="I21" s="743"/>
      <c r="J21" s="736">
        <f>G21-H21</f>
        <v>0</v>
      </c>
      <c r="K21" s="751">
        <f>IF(H21=0,L21,(1-(H21/G21))*L21)</f>
        <v>0</v>
      </c>
      <c r="L21" s="750"/>
      <c r="M21" s="752"/>
      <c r="N21" s="736">
        <f>IF(M21=0,0,(P21-R21-S21)*50%/M21)</f>
        <v>0</v>
      </c>
      <c r="O21" s="736">
        <f>IF(M21=0,0,(P21-S21)*50%/M21)</f>
        <v>0</v>
      </c>
      <c r="P21" s="750"/>
      <c r="Q21" s="750"/>
      <c r="R21" s="750"/>
      <c r="S21" s="750"/>
      <c r="T21" s="736">
        <f>J21-K21-N21+P21-Q21-R21-S21</f>
        <v>0</v>
      </c>
      <c r="U21" s="739">
        <f aca="true" t="shared" si="1" ref="U21:U31">(J21+T21)*50%</f>
        <v>0</v>
      </c>
      <c r="W21" s="696"/>
      <c r="X21" s="696"/>
      <c r="Y21" s="696"/>
      <c r="Z21" s="696"/>
    </row>
    <row r="22" spans="2:26" ht="21.75" customHeight="1">
      <c r="B22" s="747" t="s">
        <v>211</v>
      </c>
      <c r="C22" s="748"/>
      <c r="D22" s="734" t="s">
        <v>680</v>
      </c>
      <c r="E22" s="749"/>
      <c r="F22" s="749"/>
      <c r="G22" s="736">
        <f>E22-F22</f>
        <v>0</v>
      </c>
      <c r="H22" s="750">
        <f>826*H71</f>
        <v>0</v>
      </c>
      <c r="I22" s="743"/>
      <c r="J22" s="736">
        <f>G22-H22</f>
        <v>0</v>
      </c>
      <c r="K22" s="751">
        <f>IF(H22=0,L22,(1-(H22/G22))*L22)</f>
        <v>0</v>
      </c>
      <c r="L22" s="750"/>
      <c r="M22" s="752"/>
      <c r="N22" s="736">
        <f>IF(M22=0,0,(P22-R22-S22)*50%/M22)</f>
        <v>0</v>
      </c>
      <c r="O22" s="736">
        <f>IF(M22=0,0,(P22-S22)*50%/M22)</f>
        <v>0</v>
      </c>
      <c r="P22" s="750"/>
      <c r="Q22" s="750"/>
      <c r="R22" s="750"/>
      <c r="S22" s="750"/>
      <c r="T22" s="736">
        <f>J22-K22-N22+P22-Q22-R22-S22</f>
        <v>0</v>
      </c>
      <c r="U22" s="739">
        <f t="shared" si="1"/>
        <v>0</v>
      </c>
      <c r="W22" s="696"/>
      <c r="X22" s="696"/>
      <c r="Y22" s="696"/>
      <c r="Z22" s="696"/>
    </row>
    <row r="23" spans="2:26" ht="21.75" customHeight="1">
      <c r="B23" s="747" t="s">
        <v>212</v>
      </c>
      <c r="C23" s="748"/>
      <c r="D23" s="753"/>
      <c r="E23" s="749"/>
      <c r="F23" s="749"/>
      <c r="G23" s="736">
        <f>E23-F23</f>
        <v>0</v>
      </c>
      <c r="H23" s="750"/>
      <c r="I23" s="743"/>
      <c r="J23" s="736">
        <f>G23-H23</f>
        <v>0</v>
      </c>
      <c r="K23" s="751">
        <f>IF(H23=0,L23,(1-(H23/G23))*L23)</f>
        <v>0</v>
      </c>
      <c r="L23" s="750"/>
      <c r="M23" s="752"/>
      <c r="N23" s="736">
        <f>IF(M23=0,0,(P23-R23-S23)*50%/M23)</f>
        <v>0</v>
      </c>
      <c r="O23" s="736">
        <f>IF(M23=0,0,(P23-S23)*50%/M23)</f>
        <v>0</v>
      </c>
      <c r="P23" s="750"/>
      <c r="Q23" s="750"/>
      <c r="R23" s="750"/>
      <c r="S23" s="750"/>
      <c r="T23" s="736">
        <f>J23-K23-N23+P23-Q23-R23-S23</f>
        <v>0</v>
      </c>
      <c r="U23" s="739">
        <f t="shared" si="1"/>
        <v>0</v>
      </c>
      <c r="W23" s="696"/>
      <c r="X23" s="696"/>
      <c r="Y23" s="696"/>
      <c r="Z23" s="696"/>
    </row>
    <row r="24" spans="2:26" ht="21.75" customHeight="1">
      <c r="B24" s="747" t="s">
        <v>213</v>
      </c>
      <c r="C24" s="748"/>
      <c r="D24" s="742" t="s">
        <v>245</v>
      </c>
      <c r="E24" s="727">
        <f>+SUM(INDEX(E:E,ROW()+1):INDEX(E:E,ROW(E32)-1))</f>
        <v>0</v>
      </c>
      <c r="F24" s="727">
        <f>+SUM(INDEX(F:F,ROW()+1):INDEX(F:F,ROW(F32)-1))</f>
        <v>0</v>
      </c>
      <c r="G24" s="736">
        <f>+SUM(INDEX(G:G,ROW()+1):INDEX(G:G,ROW(G32)-1))</f>
        <v>0</v>
      </c>
      <c r="H24" s="743">
        <f>+SUM(INDEX(H:H,ROW()+1):INDEX(H:H,ROW(H32)-1))</f>
        <v>0</v>
      </c>
      <c r="I24" s="743"/>
      <c r="J24" s="736">
        <f>+SUM(INDEX(J:J,ROW()+1):INDEX(J:J,ROW(J32)-1))</f>
        <v>0</v>
      </c>
      <c r="K24" s="743">
        <f>+SUM(INDEX(K:K,ROW()+1):INDEX(K:K,ROW(K32)-1))</f>
        <v>0</v>
      </c>
      <c r="L24" s="743">
        <f>+SUM(INDEX(L:L,ROW()+1):INDEX(L:L,ROW(L32)-1))</f>
        <v>0</v>
      </c>
      <c r="M24" s="754"/>
      <c r="N24" s="736">
        <f>+SUM(INDEX(N:N,ROW()+1):INDEX(N:N,ROW(N32)-1))</f>
        <v>0</v>
      </c>
      <c r="O24" s="736">
        <f>+SUM(INDEX(O:O,ROW()+1):INDEX(O:O,ROW(O32)-1))</f>
        <v>0</v>
      </c>
      <c r="P24" s="743">
        <f>+SUM(INDEX(P:P,ROW()+1):INDEX(P:P,ROW(P32)-1))</f>
        <v>0</v>
      </c>
      <c r="Q24" s="743">
        <f>+SUM(INDEX(Q:Q,ROW()+1):INDEX(Q:Q,ROW(Q32)-1))</f>
        <v>0</v>
      </c>
      <c r="R24" s="743">
        <f>+SUM(INDEX(R:R,ROW()+1):INDEX(R:R,ROW(R32)-1))</f>
        <v>0</v>
      </c>
      <c r="S24" s="743">
        <f>+SUM(INDEX(S:S,ROW()+1):INDEX(S:S,ROW(S32)-1))</f>
        <v>0</v>
      </c>
      <c r="T24" s="736">
        <f>+SUM(INDEX(T:T,ROW()+1):INDEX(T:T,ROW(T32)-1))</f>
        <v>0</v>
      </c>
      <c r="U24" s="739">
        <f t="shared" si="1"/>
        <v>0</v>
      </c>
      <c r="W24" s="696"/>
      <c r="X24" s="696"/>
      <c r="Y24" s="696"/>
      <c r="Z24" s="696"/>
    </row>
    <row r="25" spans="2:26" ht="21.75" customHeight="1">
      <c r="B25" s="747" t="s">
        <v>214</v>
      </c>
      <c r="C25" s="748"/>
      <c r="D25" s="734" t="s">
        <v>242</v>
      </c>
      <c r="E25" s="749"/>
      <c r="F25" s="749"/>
      <c r="G25" s="736">
        <f aca="true" t="shared" si="2" ref="G25:G31">E25-F25</f>
        <v>0</v>
      </c>
      <c r="H25" s="750">
        <f>2647*H71</f>
        <v>0</v>
      </c>
      <c r="I25" s="743"/>
      <c r="J25" s="736">
        <f aca="true" t="shared" si="3" ref="J25:J31">G25-H25</f>
        <v>0</v>
      </c>
      <c r="K25" s="751">
        <f aca="true" t="shared" si="4" ref="K25:K31">IF(H25=0,L25,(1-(H25/G25))*L25)</f>
        <v>0</v>
      </c>
      <c r="L25" s="750"/>
      <c r="M25" s="752"/>
      <c r="N25" s="736">
        <f aca="true" t="shared" si="5" ref="N25:N31">IF(M25=0,0,(P25-R25-S25)*50%/M25)</f>
        <v>0</v>
      </c>
      <c r="O25" s="736">
        <f aca="true" t="shared" si="6" ref="O25:O31">IF(M25=0,0,(P25-S25)*50%/M25)</f>
        <v>0</v>
      </c>
      <c r="P25" s="750"/>
      <c r="Q25" s="750"/>
      <c r="R25" s="750"/>
      <c r="S25" s="750"/>
      <c r="T25" s="736">
        <f aca="true" t="shared" si="7" ref="T25:T31">J25-K25-N25+P25-Q25-R25-S25</f>
        <v>0</v>
      </c>
      <c r="U25" s="739">
        <f t="shared" si="1"/>
        <v>0</v>
      </c>
      <c r="W25" s="696"/>
      <c r="X25" s="696"/>
      <c r="Y25" s="696"/>
      <c r="Z25" s="696"/>
    </row>
    <row r="26" spans="2:26" ht="21.75" customHeight="1">
      <c r="B26" s="747" t="s">
        <v>215</v>
      </c>
      <c r="C26" s="748"/>
      <c r="D26" s="734" t="s">
        <v>243</v>
      </c>
      <c r="E26" s="749"/>
      <c r="F26" s="749"/>
      <c r="G26" s="736">
        <f t="shared" si="2"/>
        <v>0</v>
      </c>
      <c r="H26" s="750">
        <f>945*H71</f>
        <v>0</v>
      </c>
      <c r="I26" s="743"/>
      <c r="J26" s="736">
        <f t="shared" si="3"/>
        <v>0</v>
      </c>
      <c r="K26" s="751">
        <f t="shared" si="4"/>
        <v>0</v>
      </c>
      <c r="L26" s="750"/>
      <c r="M26" s="752"/>
      <c r="N26" s="736">
        <f t="shared" si="5"/>
        <v>0</v>
      </c>
      <c r="O26" s="736">
        <f t="shared" si="6"/>
        <v>0</v>
      </c>
      <c r="P26" s="750"/>
      <c r="Q26" s="750"/>
      <c r="R26" s="750"/>
      <c r="S26" s="750"/>
      <c r="T26" s="736">
        <f t="shared" si="7"/>
        <v>0</v>
      </c>
      <c r="U26" s="739">
        <f t="shared" si="1"/>
        <v>0</v>
      </c>
      <c r="W26" s="696"/>
      <c r="X26" s="696"/>
      <c r="Y26" s="696"/>
      <c r="Z26" s="696"/>
    </row>
    <row r="27" spans="2:26" ht="21.75" customHeight="1">
      <c r="B27" s="747" t="s">
        <v>216</v>
      </c>
      <c r="C27" s="748"/>
      <c r="D27" s="734" t="s">
        <v>244</v>
      </c>
      <c r="E27" s="749"/>
      <c r="F27" s="749"/>
      <c r="G27" s="736">
        <f t="shared" si="2"/>
        <v>0</v>
      </c>
      <c r="H27" s="750">
        <f>(111418+102884)*H71</f>
        <v>0</v>
      </c>
      <c r="I27" s="743"/>
      <c r="J27" s="736">
        <f t="shared" si="3"/>
        <v>0</v>
      </c>
      <c r="K27" s="751">
        <f t="shared" si="4"/>
        <v>0</v>
      </c>
      <c r="L27" s="750"/>
      <c r="M27" s="752"/>
      <c r="N27" s="736">
        <f t="shared" si="5"/>
        <v>0</v>
      </c>
      <c r="O27" s="736">
        <f t="shared" si="6"/>
        <v>0</v>
      </c>
      <c r="P27" s="750"/>
      <c r="Q27" s="750"/>
      <c r="R27" s="750"/>
      <c r="S27" s="750"/>
      <c r="T27" s="736">
        <f t="shared" si="7"/>
        <v>0</v>
      </c>
      <c r="U27" s="739">
        <f t="shared" si="1"/>
        <v>0</v>
      </c>
      <c r="W27" s="696"/>
      <c r="X27" s="696"/>
      <c r="Y27" s="696"/>
      <c r="Z27" s="696"/>
    </row>
    <row r="28" spans="2:26" ht="21.75" customHeight="1">
      <c r="B28" s="747" t="s">
        <v>238</v>
      </c>
      <c r="C28" s="748"/>
      <c r="D28" s="734" t="s">
        <v>246</v>
      </c>
      <c r="E28" s="749"/>
      <c r="F28" s="749"/>
      <c r="G28" s="736">
        <f t="shared" si="2"/>
        <v>0</v>
      </c>
      <c r="H28" s="750">
        <f>5274*H71</f>
        <v>0</v>
      </c>
      <c r="I28" s="743"/>
      <c r="J28" s="736">
        <f t="shared" si="3"/>
        <v>0</v>
      </c>
      <c r="K28" s="751">
        <f t="shared" si="4"/>
        <v>0</v>
      </c>
      <c r="L28" s="750"/>
      <c r="M28" s="752"/>
      <c r="N28" s="736">
        <f t="shared" si="5"/>
        <v>0</v>
      </c>
      <c r="O28" s="736">
        <f t="shared" si="6"/>
        <v>0</v>
      </c>
      <c r="P28" s="750"/>
      <c r="Q28" s="750"/>
      <c r="R28" s="750"/>
      <c r="S28" s="750"/>
      <c r="T28" s="736">
        <f t="shared" si="7"/>
        <v>0</v>
      </c>
      <c r="U28" s="739">
        <f t="shared" si="1"/>
        <v>0</v>
      </c>
      <c r="W28" s="696"/>
      <c r="X28" s="696"/>
      <c r="Y28" s="696"/>
      <c r="Z28" s="696"/>
    </row>
    <row r="29" spans="2:26" ht="21.75" customHeight="1">
      <c r="B29" s="747" t="s">
        <v>239</v>
      </c>
      <c r="C29" s="748"/>
      <c r="D29" s="734" t="s">
        <v>248</v>
      </c>
      <c r="E29" s="749"/>
      <c r="F29" s="749"/>
      <c r="G29" s="736">
        <f t="shared" si="2"/>
        <v>0</v>
      </c>
      <c r="H29" s="750">
        <f>3889*H71</f>
        <v>0</v>
      </c>
      <c r="I29" s="743"/>
      <c r="J29" s="736">
        <f t="shared" si="3"/>
        <v>0</v>
      </c>
      <c r="K29" s="751">
        <f t="shared" si="4"/>
        <v>0</v>
      </c>
      <c r="L29" s="750"/>
      <c r="M29" s="752"/>
      <c r="N29" s="736">
        <f t="shared" si="5"/>
        <v>0</v>
      </c>
      <c r="O29" s="736">
        <f t="shared" si="6"/>
        <v>0</v>
      </c>
      <c r="P29" s="750"/>
      <c r="Q29" s="750"/>
      <c r="R29" s="750"/>
      <c r="S29" s="750"/>
      <c r="T29" s="736">
        <f t="shared" si="7"/>
        <v>0</v>
      </c>
      <c r="U29" s="739">
        <f t="shared" si="1"/>
        <v>0</v>
      </c>
      <c r="W29" s="696"/>
      <c r="X29" s="696"/>
      <c r="Y29" s="696"/>
      <c r="Z29" s="696"/>
    </row>
    <row r="30" spans="2:26" ht="21.75" customHeight="1">
      <c r="B30" s="747" t="s">
        <v>249</v>
      </c>
      <c r="C30" s="748"/>
      <c r="D30" s="734" t="s">
        <v>247</v>
      </c>
      <c r="E30" s="749"/>
      <c r="F30" s="749"/>
      <c r="G30" s="736">
        <f t="shared" si="2"/>
        <v>0</v>
      </c>
      <c r="H30" s="750"/>
      <c r="I30" s="743"/>
      <c r="J30" s="736">
        <f t="shared" si="3"/>
        <v>0</v>
      </c>
      <c r="K30" s="751">
        <f t="shared" si="4"/>
        <v>0</v>
      </c>
      <c r="L30" s="750"/>
      <c r="M30" s="752"/>
      <c r="N30" s="736">
        <f t="shared" si="5"/>
        <v>0</v>
      </c>
      <c r="O30" s="736">
        <f t="shared" si="6"/>
        <v>0</v>
      </c>
      <c r="P30" s="750"/>
      <c r="Q30" s="750"/>
      <c r="R30" s="750"/>
      <c r="S30" s="750"/>
      <c r="T30" s="736">
        <f t="shared" si="7"/>
        <v>0</v>
      </c>
      <c r="U30" s="739">
        <f t="shared" si="1"/>
        <v>0</v>
      </c>
      <c r="W30" s="696"/>
      <c r="X30" s="696"/>
      <c r="Y30" s="696"/>
      <c r="Z30" s="696"/>
    </row>
    <row r="31" spans="2:26" ht="21.75" customHeight="1">
      <c r="B31" s="747" t="s">
        <v>363</v>
      </c>
      <c r="C31" s="748"/>
      <c r="D31" s="734"/>
      <c r="E31" s="749"/>
      <c r="F31" s="749"/>
      <c r="G31" s="736">
        <f t="shared" si="2"/>
        <v>0</v>
      </c>
      <c r="H31" s="750"/>
      <c r="I31" s="743"/>
      <c r="J31" s="736">
        <f t="shared" si="3"/>
        <v>0</v>
      </c>
      <c r="K31" s="751">
        <f t="shared" si="4"/>
        <v>0</v>
      </c>
      <c r="L31" s="750"/>
      <c r="M31" s="752"/>
      <c r="N31" s="736">
        <f t="shared" si="5"/>
        <v>0</v>
      </c>
      <c r="O31" s="736">
        <f t="shared" si="6"/>
        <v>0</v>
      </c>
      <c r="P31" s="750"/>
      <c r="Q31" s="750"/>
      <c r="R31" s="750"/>
      <c r="S31" s="750"/>
      <c r="T31" s="736">
        <f t="shared" si="7"/>
        <v>0</v>
      </c>
      <c r="U31" s="739">
        <f t="shared" si="1"/>
        <v>0</v>
      </c>
      <c r="W31" s="696"/>
      <c r="X31" s="696"/>
      <c r="Y31" s="696"/>
      <c r="Z31" s="696"/>
    </row>
    <row r="32" spans="2:26" ht="21.75" customHeight="1">
      <c r="B32" s="747" t="s">
        <v>217</v>
      </c>
      <c r="C32" s="748"/>
      <c r="D32" s="742" t="s">
        <v>16</v>
      </c>
      <c r="E32" s="727">
        <f>+SUM(INDEX(E:E,ROW()+1):INDEX(E:E,ROW(E36)-1))</f>
        <v>0</v>
      </c>
      <c r="F32" s="727">
        <f>+SUM(INDEX(F:F,ROW()+1):INDEX(F:F,ROW(F36)-1))</f>
        <v>0</v>
      </c>
      <c r="G32" s="736">
        <f>+SUM(INDEX(G:G,ROW()+1):INDEX(G:G,ROW(G36)-1))</f>
        <v>0</v>
      </c>
      <c r="H32" s="743">
        <f>+SUM(INDEX(H:H,ROW()+1):INDEX(H:H,ROW(H36)-1))</f>
        <v>0</v>
      </c>
      <c r="I32" s="743"/>
      <c r="J32" s="736">
        <f>+SUM(INDEX(J:J,ROW()+1):INDEX(J:J,ROW(J36)-1))</f>
        <v>0</v>
      </c>
      <c r="K32" s="743">
        <f>+SUM(INDEX(K:K,ROW()+1):INDEX(K:K,ROW(K36)-1))</f>
        <v>0</v>
      </c>
      <c r="L32" s="743">
        <f>+SUM(INDEX(L:L,ROW()+1):INDEX(L:L,ROW(L36)-1))</f>
        <v>0</v>
      </c>
      <c r="M32" s="754"/>
      <c r="N32" s="736">
        <f>+SUM(INDEX(N:N,ROW()+1):INDEX(N:N,ROW(N36)-1))</f>
        <v>0</v>
      </c>
      <c r="O32" s="736">
        <f>+SUM(INDEX(O:O,ROW()+1):INDEX(O:O,ROW(O36)-1))</f>
        <v>0</v>
      </c>
      <c r="P32" s="743">
        <f>+SUM(INDEX(P:P,ROW()+1):INDEX(P:P,ROW(P36)-1))</f>
        <v>0</v>
      </c>
      <c r="Q32" s="743">
        <f>+SUM(INDEX(Q:Q,ROW()+1):INDEX(Q:Q,ROW(Q36)-1))</f>
        <v>0</v>
      </c>
      <c r="R32" s="743">
        <f>+SUM(INDEX(R:R,ROW()+1):INDEX(R:R,ROW(R36)-1))</f>
        <v>0</v>
      </c>
      <c r="S32" s="743">
        <f>+SUM(INDEX(S:S,ROW()+1):INDEX(S:S,ROW(S36)-1))</f>
        <v>0</v>
      </c>
      <c r="T32" s="736">
        <f>+SUM(INDEX(T:T,ROW()+1):INDEX(T:T,ROW(T36)-1))</f>
        <v>0</v>
      </c>
      <c r="U32" s="739">
        <f>+SUM(INDEX(U:U,ROW()+1):INDEX(U:U,ROW(U36)-1))</f>
        <v>0</v>
      </c>
      <c r="W32" s="696"/>
      <c r="X32" s="696"/>
      <c r="Y32" s="696"/>
      <c r="Z32" s="696"/>
    </row>
    <row r="33" spans="2:26" ht="21.75" customHeight="1">
      <c r="B33" s="747" t="s">
        <v>218</v>
      </c>
      <c r="C33" s="748"/>
      <c r="D33" s="753"/>
      <c r="E33" s="749"/>
      <c r="F33" s="749"/>
      <c r="G33" s="736">
        <f>E33-F33</f>
        <v>0</v>
      </c>
      <c r="H33" s="750"/>
      <c r="I33" s="743"/>
      <c r="J33" s="736">
        <f>G33-H33</f>
        <v>0</v>
      </c>
      <c r="K33" s="751">
        <f>IF(H33=0,L33,(1-(H33/G33))*L33)</f>
        <v>0</v>
      </c>
      <c r="L33" s="750"/>
      <c r="M33" s="752"/>
      <c r="N33" s="736">
        <f>IF(M33=0,0,(P33-R33-S33)*50%/M33)</f>
        <v>0</v>
      </c>
      <c r="O33" s="736">
        <f>IF(M33=0,0,(P33-S33)*50%/M33)</f>
        <v>0</v>
      </c>
      <c r="P33" s="750"/>
      <c r="Q33" s="750"/>
      <c r="R33" s="750"/>
      <c r="S33" s="750"/>
      <c r="T33" s="736">
        <f>J33-K33-N33+P33-Q33-R33-S33</f>
        <v>0</v>
      </c>
      <c r="U33" s="739">
        <f>(J33+T33)*50%</f>
        <v>0</v>
      </c>
      <c r="W33" s="696"/>
      <c r="X33" s="696"/>
      <c r="Y33" s="696"/>
      <c r="Z33" s="696"/>
    </row>
    <row r="34" spans="2:26" ht="21.75" customHeight="1">
      <c r="B34" s="747" t="s">
        <v>219</v>
      </c>
      <c r="C34" s="748"/>
      <c r="D34" s="753"/>
      <c r="E34" s="749"/>
      <c r="F34" s="749"/>
      <c r="G34" s="736">
        <f>E34-F34</f>
        <v>0</v>
      </c>
      <c r="H34" s="750"/>
      <c r="I34" s="743"/>
      <c r="J34" s="736">
        <f>G34-H34</f>
        <v>0</v>
      </c>
      <c r="K34" s="751">
        <f>IF(H34=0,L34,(1-(H34/G34))*L34)</f>
        <v>0</v>
      </c>
      <c r="L34" s="750"/>
      <c r="M34" s="752"/>
      <c r="N34" s="736">
        <f>IF(M34=0,0,(P34-R34-S34)*50%/M34)</f>
        <v>0</v>
      </c>
      <c r="O34" s="736">
        <f>IF(M34=0,0,(P34-S34)*50%/M34)</f>
        <v>0</v>
      </c>
      <c r="P34" s="750"/>
      <c r="Q34" s="750"/>
      <c r="R34" s="750"/>
      <c r="S34" s="750"/>
      <c r="T34" s="736">
        <f>J34-K34-N34+P34-Q34-R34-S34</f>
        <v>0</v>
      </c>
      <c r="U34" s="739">
        <f>(J34+T34)*50%</f>
        <v>0</v>
      </c>
      <c r="W34" s="696"/>
      <c r="X34" s="696"/>
      <c r="Y34" s="696"/>
      <c r="Z34" s="696"/>
    </row>
    <row r="35" spans="2:26" ht="21.75" customHeight="1">
      <c r="B35" s="747" t="s">
        <v>220</v>
      </c>
      <c r="C35" s="748"/>
      <c r="D35" s="753"/>
      <c r="E35" s="749"/>
      <c r="F35" s="749"/>
      <c r="G35" s="736">
        <f>E35-F35</f>
        <v>0</v>
      </c>
      <c r="H35" s="750"/>
      <c r="I35" s="743"/>
      <c r="J35" s="736">
        <f>G35-H35</f>
        <v>0</v>
      </c>
      <c r="K35" s="751">
        <f>IF(H35=0,L35,(1-(H35/G35))*L35)</f>
        <v>0</v>
      </c>
      <c r="L35" s="750"/>
      <c r="M35" s="752"/>
      <c r="N35" s="736">
        <f>IF(M35=0,0,(P35-R35-S35)*50%/M35)</f>
        <v>0</v>
      </c>
      <c r="O35" s="736">
        <f>IF(M35=0,0,(P35-S35)*50%/M35)</f>
        <v>0</v>
      </c>
      <c r="P35" s="750"/>
      <c r="Q35" s="750"/>
      <c r="R35" s="750"/>
      <c r="S35" s="750"/>
      <c r="T35" s="736">
        <f>J35-K35-N35+P35-Q35-R35-S35</f>
        <v>0</v>
      </c>
      <c r="U35" s="739">
        <f>(J35+T35)*50%</f>
        <v>0</v>
      </c>
      <c r="W35" s="696"/>
      <c r="X35" s="696"/>
      <c r="Y35" s="696"/>
      <c r="Z35" s="696"/>
    </row>
    <row r="36" spans="2:26" ht="21.75" customHeight="1">
      <c r="B36" s="740" t="s">
        <v>2</v>
      </c>
      <c r="C36" s="741" t="s">
        <v>682</v>
      </c>
      <c r="D36" s="755" t="s">
        <v>17</v>
      </c>
      <c r="E36" s="743">
        <f>E37+E43+E47</f>
        <v>0</v>
      </c>
      <c r="F36" s="743">
        <f>F37+F43+F47</f>
        <v>0</v>
      </c>
      <c r="G36" s="743">
        <f>G37+G43+G47</f>
        <v>0</v>
      </c>
      <c r="H36" s="743">
        <f>H37+H43+H47</f>
        <v>0</v>
      </c>
      <c r="I36" s="743"/>
      <c r="J36" s="743">
        <f>J37+J43+J47</f>
        <v>0</v>
      </c>
      <c r="K36" s="743">
        <f>K37+K43+K47</f>
        <v>0</v>
      </c>
      <c r="L36" s="743">
        <f>L37+L43+L47</f>
        <v>0</v>
      </c>
      <c r="M36" s="754"/>
      <c r="N36" s="743">
        <f aca="true" t="shared" si="8" ref="N36:S36">N37+N43+N47</f>
        <v>0</v>
      </c>
      <c r="O36" s="743">
        <f t="shared" si="8"/>
        <v>0</v>
      </c>
      <c r="P36" s="743">
        <f t="shared" si="8"/>
        <v>0</v>
      </c>
      <c r="Q36" s="743">
        <f t="shared" si="8"/>
        <v>0</v>
      </c>
      <c r="R36" s="743">
        <f t="shared" si="8"/>
        <v>0</v>
      </c>
      <c r="S36" s="743">
        <f t="shared" si="8"/>
        <v>0</v>
      </c>
      <c r="T36" s="743">
        <f>T37+T43+T47</f>
        <v>0</v>
      </c>
      <c r="U36" s="744">
        <f>U37+U43+U47</f>
        <v>0</v>
      </c>
      <c r="W36" s="696"/>
      <c r="X36" s="696"/>
      <c r="Y36" s="696"/>
      <c r="Z36" s="696"/>
    </row>
    <row r="37" spans="2:26" ht="21.75" customHeight="1">
      <c r="B37" s="745" t="s">
        <v>221</v>
      </c>
      <c r="C37" s="741"/>
      <c r="D37" s="742" t="s">
        <v>253</v>
      </c>
      <c r="E37" s="727">
        <f>+SUM(INDEX(E:E,ROW()+1):INDEX(E:E,ROW(E43)-1))</f>
        <v>0</v>
      </c>
      <c r="F37" s="727">
        <f>+SUM(INDEX(F:F,ROW()+1):INDEX(F:F,ROW(F43)-1))</f>
        <v>0</v>
      </c>
      <c r="G37" s="743">
        <f>+SUM(INDEX(G:G,ROW()+1):INDEX(G:G,ROW(G43)-1))</f>
        <v>0</v>
      </c>
      <c r="H37" s="743">
        <f>+SUM(INDEX(H:H,ROW()+1):INDEX(H:H,ROW(H43)-1))</f>
        <v>0</v>
      </c>
      <c r="I37" s="743"/>
      <c r="J37" s="743">
        <f>+SUM(INDEX(J:J,ROW()+1):INDEX(J:J,ROW(J43)-1))</f>
        <v>0</v>
      </c>
      <c r="K37" s="743">
        <f>+SUM(INDEX(K:K,ROW()+1):INDEX(K:K,ROW(K43)-1))</f>
        <v>0</v>
      </c>
      <c r="L37" s="743">
        <f>+SUM(INDEX(L:L,ROW()+1):INDEX(L:L,ROW(L43)-1))</f>
        <v>0</v>
      </c>
      <c r="M37" s="754"/>
      <c r="N37" s="743">
        <f>+SUM(INDEX(N:N,ROW()+1):INDEX(N:N,ROW(N43)-1))</f>
        <v>0</v>
      </c>
      <c r="O37" s="743">
        <f>+SUM(INDEX(O:O,ROW()+1):INDEX(O:O,ROW(O43)-1))</f>
        <v>0</v>
      </c>
      <c r="P37" s="743">
        <f>+SUM(INDEX(P:P,ROW()+1):INDEX(P:P,ROW(P43)-1))</f>
        <v>0</v>
      </c>
      <c r="Q37" s="743">
        <f>+SUM(INDEX(Q:Q,ROW()+1):INDEX(Q:Q,ROW(Q43)-1))</f>
        <v>0</v>
      </c>
      <c r="R37" s="743">
        <f>+SUM(INDEX(R:R,ROW()+1):INDEX(R:R,ROW(R43)-1))</f>
        <v>0</v>
      </c>
      <c r="S37" s="743">
        <f>+SUM(INDEX(S:S,ROW()+1):INDEX(S:S,ROW(S43)-1))</f>
        <v>0</v>
      </c>
      <c r="T37" s="743">
        <f>+SUM(INDEX(T:T,ROW()+1):INDEX(T:T,ROW(T43)-1))</f>
        <v>0</v>
      </c>
      <c r="U37" s="744">
        <f>+SUM(INDEX(U:U,ROW()+1):INDEX(U:U,ROW(U43)-1))</f>
        <v>0</v>
      </c>
      <c r="W37" s="696"/>
      <c r="X37" s="696"/>
      <c r="Y37" s="696"/>
      <c r="Z37" s="696"/>
    </row>
    <row r="38" spans="2:26" s="731" customFormat="1" ht="21.75" customHeight="1">
      <c r="B38" s="756" t="s">
        <v>222</v>
      </c>
      <c r="C38" s="757"/>
      <c r="D38" s="734" t="s">
        <v>250</v>
      </c>
      <c r="E38" s="628"/>
      <c r="F38" s="628"/>
      <c r="G38" s="736">
        <f>E38-F38</f>
        <v>0</v>
      </c>
      <c r="H38" s="737">
        <f>2946*H71</f>
        <v>0</v>
      </c>
      <c r="I38" s="736"/>
      <c r="J38" s="736">
        <f>G38-H38</f>
        <v>0</v>
      </c>
      <c r="K38" s="751">
        <f>IF(H38=0,L38,(1-(H38/G38))*L38)</f>
        <v>0</v>
      </c>
      <c r="L38" s="737"/>
      <c r="M38" s="758"/>
      <c r="N38" s="736">
        <f>IF(M38=0,0,(P38-R38-S38)*50%/M38)</f>
        <v>0</v>
      </c>
      <c r="O38" s="736">
        <f>IF(M38=0,0,(P38-S38)*50%/M38)</f>
        <v>0</v>
      </c>
      <c r="P38" s="737"/>
      <c r="Q38" s="737"/>
      <c r="R38" s="737"/>
      <c r="S38" s="737"/>
      <c r="T38" s="736">
        <f>J38-K38-N38+P38-Q38-R38-S38</f>
        <v>0</v>
      </c>
      <c r="U38" s="739">
        <f>(J38+T38)*50%</f>
        <v>0</v>
      </c>
      <c r="W38" s="696"/>
      <c r="X38" s="696"/>
      <c r="Y38" s="696"/>
      <c r="Z38" s="696"/>
    </row>
    <row r="39" spans="2:26" s="731" customFormat="1" ht="21.75" customHeight="1">
      <c r="B39" s="756" t="s">
        <v>223</v>
      </c>
      <c r="C39" s="757"/>
      <c r="D39" s="734" t="s">
        <v>251</v>
      </c>
      <c r="E39" s="628"/>
      <c r="F39" s="628"/>
      <c r="G39" s="736">
        <f>E39-F39</f>
        <v>0</v>
      </c>
      <c r="H39" s="737"/>
      <c r="I39" s="736"/>
      <c r="J39" s="736">
        <f>G39-H39</f>
        <v>0</v>
      </c>
      <c r="K39" s="751">
        <f>IF(H39=0,L39,(1-(H39/G39))*L39)</f>
        <v>0</v>
      </c>
      <c r="L39" s="737"/>
      <c r="M39" s="758"/>
      <c r="N39" s="736">
        <f>IF(M39=0,0,(P39-R39-S39)*50%/M39)</f>
        <v>0</v>
      </c>
      <c r="O39" s="736">
        <f>IF(M39=0,0,(P39-S39)*50%/M39)</f>
        <v>0</v>
      </c>
      <c r="P39" s="737"/>
      <c r="Q39" s="737"/>
      <c r="R39" s="737"/>
      <c r="S39" s="737"/>
      <c r="T39" s="736">
        <f>J39-K39-N39+P39-Q39-R39-S39</f>
        <v>0</v>
      </c>
      <c r="U39" s="739">
        <f>(J39+T39)*50%</f>
        <v>0</v>
      </c>
      <c r="W39" s="696"/>
      <c r="X39" s="696"/>
      <c r="Y39" s="696"/>
      <c r="Z39" s="696"/>
    </row>
    <row r="40" spans="2:26" s="731" customFormat="1" ht="21.75" customHeight="1">
      <c r="B40" s="756" t="s">
        <v>224</v>
      </c>
      <c r="C40" s="757"/>
      <c r="D40" s="734" t="s">
        <v>252</v>
      </c>
      <c r="E40" s="628"/>
      <c r="F40" s="628"/>
      <c r="G40" s="736">
        <f>E40-F40</f>
        <v>0</v>
      </c>
      <c r="H40" s="737">
        <f>(48482+60561)*H71</f>
        <v>0</v>
      </c>
      <c r="I40" s="736"/>
      <c r="J40" s="736">
        <f>G40-H40</f>
        <v>0</v>
      </c>
      <c r="K40" s="751">
        <f>IF(H40=0,L40,(1-(H40/G40))*L40)</f>
        <v>0</v>
      </c>
      <c r="L40" s="737"/>
      <c r="M40" s="758"/>
      <c r="N40" s="736">
        <f>IF(M40=0,0,(P40-R40-S40)*50%/M40)</f>
        <v>0</v>
      </c>
      <c r="O40" s="736">
        <f>IF(M40=0,0,(P40-S40)*50%/M40)</f>
        <v>0</v>
      </c>
      <c r="P40" s="737"/>
      <c r="Q40" s="737"/>
      <c r="R40" s="737"/>
      <c r="S40" s="737"/>
      <c r="T40" s="736">
        <f>J40-K40-N40+P40-Q40-R40-S40</f>
        <v>0</v>
      </c>
      <c r="U40" s="739">
        <f>(J40+T40)*50%</f>
        <v>0</v>
      </c>
      <c r="W40" s="696"/>
      <c r="X40" s="696"/>
      <c r="Y40" s="696"/>
      <c r="Z40" s="696"/>
    </row>
    <row r="41" spans="2:26" s="731" customFormat="1" ht="21.75" customHeight="1">
      <c r="B41" s="756" t="s">
        <v>240</v>
      </c>
      <c r="C41" s="757"/>
      <c r="D41" s="734" t="s">
        <v>393</v>
      </c>
      <c r="E41" s="628"/>
      <c r="F41" s="628"/>
      <c r="G41" s="736">
        <f>E41-F41</f>
        <v>0</v>
      </c>
      <c r="H41" s="737">
        <f>30064*H71</f>
        <v>0</v>
      </c>
      <c r="I41" s="736"/>
      <c r="J41" s="736">
        <f>G41-H41</f>
        <v>0</v>
      </c>
      <c r="K41" s="751">
        <f>IF(H41=0,L41,(1-(H41/G41))*L41)</f>
        <v>0</v>
      </c>
      <c r="L41" s="737"/>
      <c r="M41" s="758"/>
      <c r="N41" s="736">
        <f>IF(M41=0,0,(P41-R41-S41)*50%/M41)</f>
        <v>0</v>
      </c>
      <c r="O41" s="736">
        <f>IF(M41=0,0,(P41-S41)*50%/M41)</f>
        <v>0</v>
      </c>
      <c r="P41" s="737"/>
      <c r="Q41" s="737"/>
      <c r="R41" s="737"/>
      <c r="S41" s="737"/>
      <c r="T41" s="736">
        <f>J41-K41-N41+P41-Q41-R41-S41</f>
        <v>0</v>
      </c>
      <c r="U41" s="739">
        <f>(J41+T41)*50%</f>
        <v>0</v>
      </c>
      <c r="W41" s="696"/>
      <c r="X41" s="696"/>
      <c r="Y41" s="696"/>
      <c r="Z41" s="696"/>
    </row>
    <row r="42" spans="2:26" s="731" customFormat="1" ht="21.75" customHeight="1">
      <c r="B42" s="756" t="s">
        <v>364</v>
      </c>
      <c r="C42" s="757"/>
      <c r="D42" s="734"/>
      <c r="E42" s="628"/>
      <c r="F42" s="628"/>
      <c r="G42" s="736">
        <f>E42-F42</f>
        <v>0</v>
      </c>
      <c r="H42" s="737"/>
      <c r="I42" s="736"/>
      <c r="J42" s="736">
        <f>G42-H42</f>
        <v>0</v>
      </c>
      <c r="K42" s="751">
        <f>IF(H42=0,L42,(1-(H42/G42))*L42)</f>
        <v>0</v>
      </c>
      <c r="L42" s="737"/>
      <c r="M42" s="758"/>
      <c r="N42" s="736">
        <f>IF(M42=0,0,(P42-R42-S42)*50%/M42)</f>
        <v>0</v>
      </c>
      <c r="O42" s="736">
        <f>IF(M42=0,0,(P42-S42)*50%/M42)</f>
        <v>0</v>
      </c>
      <c r="P42" s="737"/>
      <c r="Q42" s="737"/>
      <c r="R42" s="737"/>
      <c r="S42" s="737"/>
      <c r="T42" s="736">
        <f>J42-K42-N42+P42-Q42-R42-S42</f>
        <v>0</v>
      </c>
      <c r="U42" s="739">
        <f>(J42+T42)*50%</f>
        <v>0</v>
      </c>
      <c r="W42" s="696"/>
      <c r="X42" s="696"/>
      <c r="Y42" s="696"/>
      <c r="Z42" s="696"/>
    </row>
    <row r="43" spans="2:26" ht="21.75" customHeight="1">
      <c r="B43" s="745" t="s">
        <v>225</v>
      </c>
      <c r="C43" s="741"/>
      <c r="D43" s="742" t="s">
        <v>7</v>
      </c>
      <c r="E43" s="727">
        <f>+SUM(INDEX(E:E,ROW()+1):INDEX(E:E,ROW(E47)-1))</f>
        <v>0</v>
      </c>
      <c r="F43" s="727">
        <f>+SUM(INDEX(F:F,ROW()+1):INDEX(F:F,ROW(F47)-1))</f>
        <v>0</v>
      </c>
      <c r="G43" s="743">
        <f>+SUM(INDEX(G:G,ROW()+1):INDEX(G:G,ROW(G47)-1))</f>
        <v>0</v>
      </c>
      <c r="H43" s="743">
        <f>+SUM(INDEX(H:H,ROW()+1):INDEX(H:H,ROW(H47)-1))</f>
        <v>0</v>
      </c>
      <c r="I43" s="743"/>
      <c r="J43" s="743">
        <f>+SUM(INDEX(J:J,ROW()+1):INDEX(J:J,ROW(J47)-1))</f>
        <v>0</v>
      </c>
      <c r="K43" s="743">
        <f>+SUM(INDEX(K:K,ROW()+1):INDEX(K:K,ROW(K47)-1))</f>
        <v>0</v>
      </c>
      <c r="L43" s="743">
        <f>+SUM(INDEX(L:L,ROW()+1):INDEX(L:L,ROW(L47)-1))</f>
        <v>0</v>
      </c>
      <c r="M43" s="754"/>
      <c r="N43" s="743">
        <f>+SUM(INDEX(N:N,ROW()+1):INDEX(N:N,ROW(N47)-1))</f>
        <v>0</v>
      </c>
      <c r="O43" s="743">
        <f>+SUM(INDEX(O:O,ROW()+1):INDEX(O:O,ROW(O47)-1))</f>
        <v>0</v>
      </c>
      <c r="P43" s="743">
        <f>+SUM(INDEX(P:P,ROW()+1):INDEX(P:P,ROW(P47)-1))</f>
        <v>0</v>
      </c>
      <c r="Q43" s="743">
        <f>+SUM(INDEX(Q:Q,ROW()+1):INDEX(Q:Q,ROW(Q47)-1))</f>
        <v>0</v>
      </c>
      <c r="R43" s="743">
        <f>+SUM(INDEX(R:R,ROW()+1):INDEX(R:R,ROW(R47)-1))</f>
        <v>0</v>
      </c>
      <c r="S43" s="743">
        <f>+SUM(INDEX(S:S,ROW()+1):INDEX(S:S,ROW(S47)-1))</f>
        <v>0</v>
      </c>
      <c r="T43" s="743">
        <f>+SUM(INDEX(T:T,ROW()+1):INDEX(T:T,ROW(T47)-1))</f>
        <v>0</v>
      </c>
      <c r="U43" s="744">
        <f>+SUM(INDEX(U:U,ROW()+1):INDEX(U:U,ROW(U47)-1))</f>
        <v>0</v>
      </c>
      <c r="W43" s="696"/>
      <c r="X43" s="696"/>
      <c r="Y43" s="696"/>
      <c r="Z43" s="696"/>
    </row>
    <row r="44" spans="2:26" s="731" customFormat="1" ht="21.75" customHeight="1">
      <c r="B44" s="756" t="s">
        <v>226</v>
      </c>
      <c r="C44" s="757"/>
      <c r="D44" s="734" t="s">
        <v>391</v>
      </c>
      <c r="E44" s="628"/>
      <c r="F44" s="628"/>
      <c r="G44" s="736">
        <f>E44-F44</f>
        <v>0</v>
      </c>
      <c r="H44" s="737"/>
      <c r="I44" s="736"/>
      <c r="J44" s="736">
        <f>G44-H44</f>
        <v>0</v>
      </c>
      <c r="K44" s="751">
        <f>IF(H44=0,L44,(1-(H44/G44))*L44)</f>
        <v>0</v>
      </c>
      <c r="L44" s="737"/>
      <c r="M44" s="758"/>
      <c r="N44" s="736">
        <f>IF(M44=0,0,(P44-R44-S44)*50%/M44)</f>
        <v>0</v>
      </c>
      <c r="O44" s="736">
        <f>IF(M44=0,0,(P44-S44)*50%/M44)</f>
        <v>0</v>
      </c>
      <c r="P44" s="737"/>
      <c r="Q44" s="737"/>
      <c r="R44" s="737"/>
      <c r="S44" s="737"/>
      <c r="T44" s="736">
        <f>J44-K44-N44+P44-Q44-R44-S44</f>
        <v>0</v>
      </c>
      <c r="U44" s="739">
        <f>(J44+T44)*50%</f>
        <v>0</v>
      </c>
      <c r="W44" s="696"/>
      <c r="X44" s="696"/>
      <c r="Y44" s="696"/>
      <c r="Z44" s="696"/>
    </row>
    <row r="45" spans="2:26" s="731" customFormat="1" ht="21.75" customHeight="1">
      <c r="B45" s="756" t="s">
        <v>227</v>
      </c>
      <c r="C45" s="757"/>
      <c r="D45" s="734"/>
      <c r="E45" s="628"/>
      <c r="F45" s="628"/>
      <c r="G45" s="736">
        <f>E45-F45</f>
        <v>0</v>
      </c>
      <c r="H45" s="737"/>
      <c r="I45" s="736"/>
      <c r="J45" s="736">
        <f>G45-H45</f>
        <v>0</v>
      </c>
      <c r="K45" s="751">
        <f>IF(H45=0,L45,(1-(H45/G45))*L45)</f>
        <v>0</v>
      </c>
      <c r="L45" s="737"/>
      <c r="M45" s="758"/>
      <c r="N45" s="736">
        <f>IF(M45=0,0,(P45-R45-S45)*50%/M45)</f>
        <v>0</v>
      </c>
      <c r="O45" s="736">
        <f>IF(M45=0,0,(P45-S45)*50%/M45)</f>
        <v>0</v>
      </c>
      <c r="P45" s="737"/>
      <c r="Q45" s="737"/>
      <c r="R45" s="737"/>
      <c r="S45" s="737"/>
      <c r="T45" s="736">
        <f>J45-K45-N45+P45-Q45-R45-S45</f>
        <v>0</v>
      </c>
      <c r="U45" s="739">
        <f>(J45+T45)*50%</f>
        <v>0</v>
      </c>
      <c r="W45" s="696"/>
      <c r="X45" s="696"/>
      <c r="Y45" s="696"/>
      <c r="Z45" s="696"/>
    </row>
    <row r="46" spans="2:26" s="731" customFormat="1" ht="21.75" customHeight="1">
      <c r="B46" s="756" t="s">
        <v>228</v>
      </c>
      <c r="C46" s="757"/>
      <c r="D46" s="734"/>
      <c r="E46" s="628"/>
      <c r="F46" s="628"/>
      <c r="G46" s="736">
        <f>E46-F46</f>
        <v>0</v>
      </c>
      <c r="H46" s="737"/>
      <c r="I46" s="736"/>
      <c r="J46" s="736">
        <f>G46-H46</f>
        <v>0</v>
      </c>
      <c r="K46" s="751">
        <f>IF(H46=0,L46,(1-(H46/G46))*L46)</f>
        <v>0</v>
      </c>
      <c r="L46" s="737"/>
      <c r="M46" s="758"/>
      <c r="N46" s="736">
        <f>IF(M46=0,0,(P46-R46-S46)*50%/M46)</f>
        <v>0</v>
      </c>
      <c r="O46" s="736">
        <f>IF(M46=0,0,(P46-S46)*50%/M46)</f>
        <v>0</v>
      </c>
      <c r="P46" s="737"/>
      <c r="Q46" s="737"/>
      <c r="R46" s="737"/>
      <c r="S46" s="737"/>
      <c r="T46" s="736">
        <f>J46-K46-N46+P46-Q46-R46-S46</f>
        <v>0</v>
      </c>
      <c r="U46" s="739">
        <f>(J46+T46)*50%</f>
        <v>0</v>
      </c>
      <c r="W46" s="696"/>
      <c r="X46" s="696"/>
      <c r="Y46" s="696"/>
      <c r="Z46" s="696"/>
    </row>
    <row r="47" spans="2:26" ht="21.75" customHeight="1">
      <c r="B47" s="745" t="s">
        <v>229</v>
      </c>
      <c r="C47" s="741"/>
      <c r="D47" s="742" t="s">
        <v>18</v>
      </c>
      <c r="E47" s="727">
        <f>+SUM(INDEX(E:E,ROW()+1):INDEX(E:E,ROW(E51)-1))</f>
        <v>0</v>
      </c>
      <c r="F47" s="727">
        <f>+SUM(INDEX(F:F,ROW()+1):INDEX(F:F,ROW(F51)-1))</f>
        <v>0</v>
      </c>
      <c r="G47" s="743">
        <f>+SUM(INDEX(G:G,ROW()+1):INDEX(G:G,ROW(G51)-1))</f>
        <v>0</v>
      </c>
      <c r="H47" s="743">
        <f>+SUM(INDEX(H:H,ROW()+1):INDEX(H:H,ROW(H51)-1))</f>
        <v>0</v>
      </c>
      <c r="I47" s="743"/>
      <c r="J47" s="743">
        <f>+SUM(INDEX(J:J,ROW()+1):INDEX(J:J,ROW(J51)-1))</f>
        <v>0</v>
      </c>
      <c r="K47" s="743">
        <f>+SUM(INDEX(K:K,ROW()+1):INDEX(K:K,ROW(K51)-1))</f>
        <v>0</v>
      </c>
      <c r="L47" s="743">
        <f>+SUM(INDEX(L:L,ROW()+1):INDEX(L:L,ROW(L51)-1))</f>
        <v>0</v>
      </c>
      <c r="M47" s="754"/>
      <c r="N47" s="743">
        <f>+SUM(INDEX(N:N,ROW()+1):INDEX(N:N,ROW(N51)-1))</f>
        <v>0</v>
      </c>
      <c r="O47" s="743">
        <f>+SUM(INDEX(O:O,ROW()+1):INDEX(O:O,ROW(O51)-1))</f>
        <v>0</v>
      </c>
      <c r="P47" s="743">
        <f>+SUM(INDEX(P:P,ROW()+1):INDEX(P:P,ROW(P51)-1))</f>
        <v>0</v>
      </c>
      <c r="Q47" s="743">
        <f>+SUM(INDEX(Q:Q,ROW()+1):INDEX(Q:Q,ROW(Q51)-1))</f>
        <v>0</v>
      </c>
      <c r="R47" s="743">
        <f>+SUM(INDEX(R:R,ROW()+1):INDEX(R:R,ROW(R51)-1))</f>
        <v>0</v>
      </c>
      <c r="S47" s="743">
        <f>+SUM(INDEX(S:S,ROW()+1):INDEX(S:S,ROW(S51)-1))</f>
        <v>0</v>
      </c>
      <c r="T47" s="743">
        <f>+SUM(INDEX(T:T,ROW()+1):INDEX(T:T,ROW(T51)-1))</f>
        <v>0</v>
      </c>
      <c r="U47" s="744">
        <f>+SUM(INDEX(U:U,ROW()+1):INDEX(U:U,ROW(U51)-1))</f>
        <v>0</v>
      </c>
      <c r="W47" s="696"/>
      <c r="X47" s="696"/>
      <c r="Y47" s="696"/>
      <c r="Z47" s="696"/>
    </row>
    <row r="48" spans="2:26" s="731" customFormat="1" ht="21.75" customHeight="1">
      <c r="B48" s="756" t="s">
        <v>230</v>
      </c>
      <c r="C48" s="757"/>
      <c r="D48" s="759" t="s">
        <v>392</v>
      </c>
      <c r="E48" s="628"/>
      <c r="F48" s="628"/>
      <c r="G48" s="736">
        <f>E48-F48</f>
        <v>0</v>
      </c>
      <c r="H48" s="737"/>
      <c r="I48" s="736"/>
      <c r="J48" s="736">
        <f>G48-H48</f>
        <v>0</v>
      </c>
      <c r="K48" s="751">
        <f>IF(H48=0,L48,(1-(H48/G48))*L48)</f>
        <v>0</v>
      </c>
      <c r="L48" s="737"/>
      <c r="M48" s="758"/>
      <c r="N48" s="736">
        <f>IF(M48=0,0,(P48-R48-S48)*50%/M48)</f>
        <v>0</v>
      </c>
      <c r="O48" s="736">
        <f>IF(M48=0,0,(P48-S48)*50%/M48)</f>
        <v>0</v>
      </c>
      <c r="P48" s="737"/>
      <c r="Q48" s="737"/>
      <c r="R48" s="737"/>
      <c r="S48" s="737"/>
      <c r="T48" s="736">
        <f>J48-K48-N48+P48-Q48-R48-S48</f>
        <v>0</v>
      </c>
      <c r="U48" s="739">
        <f>(J48+T48)*50%</f>
        <v>0</v>
      </c>
      <c r="W48" s="696"/>
      <c r="X48" s="696"/>
      <c r="Y48" s="696"/>
      <c r="Z48" s="696"/>
    </row>
    <row r="49" spans="2:26" s="731" customFormat="1" ht="21.75" customHeight="1">
      <c r="B49" s="756" t="s">
        <v>231</v>
      </c>
      <c r="C49" s="757"/>
      <c r="D49" s="760"/>
      <c r="E49" s="628"/>
      <c r="F49" s="628"/>
      <c r="G49" s="736">
        <f>E49-F49</f>
        <v>0</v>
      </c>
      <c r="H49" s="737"/>
      <c r="I49" s="736"/>
      <c r="J49" s="736">
        <f>G49-H49</f>
        <v>0</v>
      </c>
      <c r="K49" s="751">
        <f>IF(H49=0,L49,(1-(H49/G49))*L49)</f>
        <v>0</v>
      </c>
      <c r="L49" s="737"/>
      <c r="M49" s="758"/>
      <c r="N49" s="736">
        <f>IF(M49=0,0,(P49-R49-S49)*50%/M49)</f>
        <v>0</v>
      </c>
      <c r="O49" s="736">
        <f>IF(M49=0,0,(P49-S49)*50%/M49)</f>
        <v>0</v>
      </c>
      <c r="P49" s="737"/>
      <c r="Q49" s="737"/>
      <c r="R49" s="737"/>
      <c r="S49" s="737"/>
      <c r="T49" s="736">
        <f>J49-K49-N49+P49-Q49-R49-S49</f>
        <v>0</v>
      </c>
      <c r="U49" s="739">
        <f>(J49+T49)*50%</f>
        <v>0</v>
      </c>
      <c r="W49" s="696"/>
      <c r="X49" s="696"/>
      <c r="Y49" s="696"/>
      <c r="Z49" s="696"/>
    </row>
    <row r="50" spans="2:26" s="731" customFormat="1" ht="21.75" customHeight="1">
      <c r="B50" s="756" t="s">
        <v>232</v>
      </c>
      <c r="C50" s="757"/>
      <c r="D50" s="759"/>
      <c r="E50" s="628"/>
      <c r="F50" s="628"/>
      <c r="G50" s="736">
        <f>E50-F50</f>
        <v>0</v>
      </c>
      <c r="H50" s="737"/>
      <c r="I50" s="736"/>
      <c r="J50" s="736">
        <f>G50-H50</f>
        <v>0</v>
      </c>
      <c r="K50" s="751">
        <f>IF(H50=0,L50,(1-(H50/G50))*L50)</f>
        <v>0</v>
      </c>
      <c r="L50" s="737"/>
      <c r="M50" s="758"/>
      <c r="N50" s="736">
        <f>IF(M50=0,0,(P50-R50-S50)*50%/M50)</f>
        <v>0</v>
      </c>
      <c r="O50" s="736">
        <f>IF(M50=0,0,(P50-S50)*50%/M50)</f>
        <v>0</v>
      </c>
      <c r="P50" s="737"/>
      <c r="Q50" s="737"/>
      <c r="R50" s="737"/>
      <c r="S50" s="737"/>
      <c r="T50" s="736">
        <f>J50-K50-N50+P50-Q50-R50-S50</f>
        <v>0</v>
      </c>
      <c r="U50" s="739">
        <f>(J50+T50)*50%</f>
        <v>0</v>
      </c>
      <c r="W50" s="696"/>
      <c r="X50" s="696"/>
      <c r="Y50" s="696"/>
      <c r="Z50" s="696"/>
    </row>
    <row r="51" spans="2:26" ht="21.75" customHeight="1">
      <c r="B51" s="745" t="s">
        <v>233</v>
      </c>
      <c r="C51" s="1047" t="s">
        <v>676</v>
      </c>
      <c r="D51" s="1050" t="s">
        <v>677</v>
      </c>
      <c r="E51" s="727">
        <f>+SUM(INDEX(E:E,ROW()+1):INDEX(E:E,ROW(E55)-1))</f>
        <v>0</v>
      </c>
      <c r="F51" s="727">
        <f>+SUM(INDEX(F:F,ROW()+1):INDEX(F:F,ROW(F55)-1))</f>
        <v>0</v>
      </c>
      <c r="G51" s="743">
        <f>+SUM(INDEX(G:G,ROW()+1):INDEX(G:G,ROW(G55)-1))</f>
        <v>0</v>
      </c>
      <c r="H51" s="743">
        <f>+SUM(INDEX(H:H,ROW()+1):INDEX(H:H,ROW(H55)-1))</f>
        <v>0</v>
      </c>
      <c r="I51" s="743"/>
      <c r="J51" s="743">
        <f>+SUM(INDEX(J:J,ROW()+1):INDEX(J:J,ROW(J55)-1))</f>
        <v>0</v>
      </c>
      <c r="K51" s="743">
        <f>+SUM(INDEX(K:K,ROW()+1):INDEX(K:K,ROW(K55)-1))</f>
        <v>0</v>
      </c>
      <c r="L51" s="743">
        <f>+SUM(INDEX(L:L,ROW()+1):INDEX(L:L,ROW(L55)-1))</f>
        <v>0</v>
      </c>
      <c r="M51" s="754"/>
      <c r="N51" s="743">
        <f>+SUM(INDEX(N:N,ROW()+1):INDEX(N:N,ROW(N55)-1))</f>
        <v>0</v>
      </c>
      <c r="O51" s="743">
        <f>+SUM(INDEX(O:O,ROW()+1):INDEX(O:O,ROW(O55)-1))</f>
        <v>0</v>
      </c>
      <c r="P51" s="743">
        <f>+SUM(INDEX(P:P,ROW()+1):INDEX(P:P,ROW(P55)-1))</f>
        <v>0</v>
      </c>
      <c r="Q51" s="743">
        <f>+SUM(INDEX(Q:Q,ROW()+1):INDEX(Q:Q,ROW(Q55)-1))</f>
        <v>0</v>
      </c>
      <c r="R51" s="743">
        <f>+SUM(INDEX(R:R,ROW()+1):INDEX(R:R,ROW(R55)-1))</f>
        <v>0</v>
      </c>
      <c r="S51" s="743">
        <f>+SUM(INDEX(S:S,ROW()+1):INDEX(S:S,ROW(S55)-1))</f>
        <v>0</v>
      </c>
      <c r="T51" s="743">
        <f>+SUM(INDEX(T:T,ROW()+1):INDEX(T:T,ROW(T55)-1))</f>
        <v>0</v>
      </c>
      <c r="U51" s="744">
        <f>+SUM(INDEX(U:U,ROW()+1):INDEX(U:U,ROW(U55)-1))</f>
        <v>0</v>
      </c>
      <c r="W51" s="696"/>
      <c r="X51" s="696"/>
      <c r="Y51" s="696"/>
      <c r="Z51" s="696"/>
    </row>
    <row r="52" spans="2:26" s="731" customFormat="1" ht="21.75" customHeight="1">
      <c r="B52" s="761" t="s">
        <v>234</v>
      </c>
      <c r="C52" s="757"/>
      <c r="D52" s="762"/>
      <c r="E52" s="763"/>
      <c r="F52" s="763"/>
      <c r="G52" s="736">
        <f>E52-F52</f>
        <v>0</v>
      </c>
      <c r="H52" s="764"/>
      <c r="I52" s="765"/>
      <c r="J52" s="736">
        <f>G52-H52</f>
        <v>0</v>
      </c>
      <c r="K52" s="751">
        <f>IF(H52=0,L52,(1-(H52/G52))*L52)</f>
        <v>0</v>
      </c>
      <c r="L52" s="764"/>
      <c r="M52" s="766"/>
      <c r="N52" s="736">
        <f>IF(M52=0,0,(P52-R52-S52)*50%/M52)</f>
        <v>0</v>
      </c>
      <c r="O52" s="736">
        <f>IF(M52=0,0,(P52-S52)*50%/M52)</f>
        <v>0</v>
      </c>
      <c r="P52" s="764"/>
      <c r="Q52" s="764"/>
      <c r="R52" s="764"/>
      <c r="S52" s="764"/>
      <c r="T52" s="736">
        <f>J52-K52-N52+P52-Q52-R52-S52</f>
        <v>0</v>
      </c>
      <c r="U52" s="739">
        <f>(J52+T52)*50%</f>
        <v>0</v>
      </c>
      <c r="W52" s="696"/>
      <c r="X52" s="696"/>
      <c r="Y52" s="696"/>
      <c r="Z52" s="696"/>
    </row>
    <row r="53" spans="2:26" s="731" customFormat="1" ht="21.75" customHeight="1">
      <c r="B53" s="761" t="s">
        <v>235</v>
      </c>
      <c r="C53" s="757"/>
      <c r="D53" s="762"/>
      <c r="E53" s="763"/>
      <c r="F53" s="763"/>
      <c r="G53" s="736">
        <f>E53-F53</f>
        <v>0</v>
      </c>
      <c r="H53" s="764"/>
      <c r="I53" s="765"/>
      <c r="J53" s="736">
        <f>G53-H53</f>
        <v>0</v>
      </c>
      <c r="K53" s="751">
        <f>IF(H53=0,L53,(1-(H53/G53))*L53)</f>
        <v>0</v>
      </c>
      <c r="L53" s="764"/>
      <c r="M53" s="766"/>
      <c r="N53" s="736">
        <f>IF(M53=0,0,(P53-R53-S53)*50%/M53)</f>
        <v>0</v>
      </c>
      <c r="O53" s="736">
        <f>IF(M53=0,0,(P53-S53)*50%/M53)</f>
        <v>0</v>
      </c>
      <c r="P53" s="764"/>
      <c r="Q53" s="764"/>
      <c r="R53" s="764"/>
      <c r="S53" s="764"/>
      <c r="T53" s="736">
        <f>J53-K53-N53+P53-Q53-R53-S53</f>
        <v>0</v>
      </c>
      <c r="U53" s="739">
        <f>(J53+T53)*50%</f>
        <v>0</v>
      </c>
      <c r="W53" s="696"/>
      <c r="X53" s="696"/>
      <c r="Y53" s="696"/>
      <c r="Z53" s="696"/>
    </row>
    <row r="54" spans="2:26" s="731" customFormat="1" ht="21.75" customHeight="1">
      <c r="B54" s="761" t="s">
        <v>236</v>
      </c>
      <c r="C54" s="757"/>
      <c r="D54" s="762"/>
      <c r="E54" s="763"/>
      <c r="F54" s="763"/>
      <c r="G54" s="736">
        <f>E54-F54</f>
        <v>0</v>
      </c>
      <c r="H54" s="764"/>
      <c r="I54" s="765"/>
      <c r="J54" s="736">
        <f>G54-H54</f>
        <v>0</v>
      </c>
      <c r="K54" s="751">
        <f>IF(H54=0,L54,(1-(H54/G54))*L54)</f>
        <v>0</v>
      </c>
      <c r="L54" s="764"/>
      <c r="M54" s="766"/>
      <c r="N54" s="736">
        <f>IF(M54=0,0,(P54-R54-S54)*50%/M54)</f>
        <v>0</v>
      </c>
      <c r="O54" s="736">
        <f>IF(M54=0,0,(P54-S54)*50%/M54)</f>
        <v>0</v>
      </c>
      <c r="P54" s="764"/>
      <c r="Q54" s="764"/>
      <c r="R54" s="764"/>
      <c r="S54" s="764"/>
      <c r="T54" s="736">
        <f>J54-K54-N54+P54-Q54-R54-S54</f>
        <v>0</v>
      </c>
      <c r="U54" s="739">
        <f>(J54+T54)*50%</f>
        <v>0</v>
      </c>
      <c r="W54" s="696"/>
      <c r="X54" s="696"/>
      <c r="Y54" s="696"/>
      <c r="Z54" s="696"/>
    </row>
    <row r="55" spans="2:26" s="731" customFormat="1" ht="27.75" customHeight="1">
      <c r="B55" s="767" t="s">
        <v>3</v>
      </c>
      <c r="C55" s="1051" t="s">
        <v>678</v>
      </c>
      <c r="D55" s="1049" t="s">
        <v>72</v>
      </c>
      <c r="E55" s="763"/>
      <c r="F55" s="763"/>
      <c r="G55" s="736">
        <f>E55-F55</f>
        <v>0</v>
      </c>
      <c r="H55" s="764"/>
      <c r="I55" s="764"/>
      <c r="J55" s="765">
        <f>G55-H55-I55</f>
        <v>0</v>
      </c>
      <c r="K55" s="765"/>
      <c r="L55" s="765"/>
      <c r="M55" s="770"/>
      <c r="N55" s="736"/>
      <c r="O55" s="736"/>
      <c r="P55" s="765"/>
      <c r="Q55" s="770"/>
      <c r="R55" s="765"/>
      <c r="S55" s="765"/>
      <c r="T55" s="736"/>
      <c r="U55" s="739">
        <f>(J55+T55)*50%</f>
        <v>0</v>
      </c>
      <c r="W55" s="696"/>
      <c r="X55" s="696"/>
      <c r="Y55" s="696"/>
      <c r="Z55" s="696"/>
    </row>
    <row r="56" spans="2:26" s="776" customFormat="1" ht="21.75" customHeight="1">
      <c r="B56" s="771" t="s">
        <v>19</v>
      </c>
      <c r="C56" s="772"/>
      <c r="D56" s="773" t="s">
        <v>75</v>
      </c>
      <c r="E56" s="774">
        <f>E15+E19+E36+E51+E55</f>
        <v>0</v>
      </c>
      <c r="F56" s="774">
        <f>F15+F19+F36+F51+F55</f>
        <v>0</v>
      </c>
      <c r="G56" s="774">
        <f>G15+G19+G36+G51+G55</f>
        <v>0</v>
      </c>
      <c r="H56" s="774">
        <f>H15+H19+H36+H51+H55</f>
        <v>0</v>
      </c>
      <c r="I56" s="774">
        <f>I55</f>
        <v>0</v>
      </c>
      <c r="J56" s="774">
        <f>J15+J19+J36+J51+J55</f>
        <v>0</v>
      </c>
      <c r="K56" s="774">
        <f>K15+K19+K36+K51+K55</f>
        <v>0</v>
      </c>
      <c r="L56" s="774">
        <f>L15+L19+L36+L51+L55</f>
        <v>0</v>
      </c>
      <c r="M56" s="774"/>
      <c r="N56" s="774">
        <f>N15+N19+N36+N51+N55</f>
        <v>0</v>
      </c>
      <c r="O56" s="774">
        <f>O15+O19+O36+O51+O55</f>
        <v>0</v>
      </c>
      <c r="P56" s="774">
        <f aca="true" t="shared" si="9" ref="P56:U56">P15+P19+P36+P51+P55</f>
        <v>0</v>
      </c>
      <c r="Q56" s="774">
        <f t="shared" si="9"/>
        <v>0</v>
      </c>
      <c r="R56" s="774">
        <f t="shared" si="9"/>
        <v>0</v>
      </c>
      <c r="S56" s="774">
        <f t="shared" si="9"/>
        <v>0</v>
      </c>
      <c r="T56" s="774">
        <f t="shared" si="9"/>
        <v>0</v>
      </c>
      <c r="U56" s="775">
        <f t="shared" si="9"/>
        <v>0</v>
      </c>
      <c r="W56" s="696"/>
      <c r="X56" s="696"/>
      <c r="Y56" s="696"/>
      <c r="Z56" s="696"/>
    </row>
    <row r="57" spans="2:26" ht="9.75" customHeight="1">
      <c r="B57" s="777"/>
      <c r="C57" s="778"/>
      <c r="D57" s="779"/>
      <c r="E57" s="780"/>
      <c r="F57" s="780"/>
      <c r="G57" s="781"/>
      <c r="H57" s="781"/>
      <c r="I57" s="781"/>
      <c r="J57" s="781"/>
      <c r="K57" s="781"/>
      <c r="L57" s="781"/>
      <c r="M57" s="781"/>
      <c r="N57" s="718"/>
      <c r="O57" s="718"/>
      <c r="P57" s="781"/>
      <c r="Q57" s="781"/>
      <c r="R57" s="781"/>
      <c r="S57" s="781"/>
      <c r="T57" s="781"/>
      <c r="U57" s="782"/>
      <c r="W57" s="696"/>
      <c r="X57" s="696"/>
      <c r="Y57" s="696"/>
      <c r="Z57" s="696"/>
    </row>
    <row r="58" spans="2:26" ht="21.75" customHeight="1">
      <c r="B58" s="1178" t="s">
        <v>71</v>
      </c>
      <c r="C58" s="1179"/>
      <c r="D58" s="1179"/>
      <c r="E58" s="717"/>
      <c r="F58" s="717"/>
      <c r="G58" s="718"/>
      <c r="H58" s="718"/>
      <c r="I58" s="718"/>
      <c r="J58" s="781"/>
      <c r="K58" s="718"/>
      <c r="L58" s="718"/>
      <c r="M58" s="783"/>
      <c r="N58" s="783"/>
      <c r="O58" s="783"/>
      <c r="P58" s="783"/>
      <c r="Q58" s="718"/>
      <c r="R58" s="718"/>
      <c r="S58" s="718"/>
      <c r="T58" s="781"/>
      <c r="U58" s="782"/>
      <c r="W58" s="696"/>
      <c r="X58" s="696"/>
      <c r="Y58" s="696"/>
      <c r="Z58" s="696"/>
    </row>
    <row r="59" spans="2:26" s="731" customFormat="1" ht="21.75" customHeight="1">
      <c r="B59" s="784" t="s">
        <v>4</v>
      </c>
      <c r="C59" s="785" t="s">
        <v>664</v>
      </c>
      <c r="D59" s="786" t="s">
        <v>23</v>
      </c>
      <c r="E59" s="737"/>
      <c r="F59" s="737"/>
      <c r="G59" s="736">
        <f>E59-F59</f>
        <v>0</v>
      </c>
      <c r="H59" s="737"/>
      <c r="I59" s="736"/>
      <c r="J59" s="736">
        <f>G59-H59</f>
        <v>0</v>
      </c>
      <c r="K59" s="751">
        <f>IF(H59=0,L59,(1-(H59/G59))*L59)</f>
        <v>0</v>
      </c>
      <c r="L59" s="737"/>
      <c r="M59" s="758"/>
      <c r="N59" s="787">
        <f>IF(M59=0,0,(P59-R59-S59)*50%/M59)</f>
        <v>0</v>
      </c>
      <c r="O59" s="787">
        <f>IF(M59=0,0,(P59-S59)*50%/M59)</f>
        <v>0</v>
      </c>
      <c r="P59" s="788"/>
      <c r="Q59" s="737"/>
      <c r="R59" s="737"/>
      <c r="S59" s="737"/>
      <c r="T59" s="736">
        <f>J59-K59-N59+P59-Q59-R59-S59</f>
        <v>0</v>
      </c>
      <c r="U59" s="739">
        <f>(J59+T59)*50%</f>
        <v>0</v>
      </c>
      <c r="W59" s="696"/>
      <c r="X59" s="696"/>
      <c r="Y59" s="696"/>
      <c r="Z59" s="696"/>
    </row>
    <row r="60" spans="2:26" s="731" customFormat="1" ht="21.75" customHeight="1">
      <c r="B60" s="789" t="s">
        <v>5</v>
      </c>
      <c r="C60" s="757" t="s">
        <v>665</v>
      </c>
      <c r="D60" s="790" t="s">
        <v>24</v>
      </c>
      <c r="E60" s="737"/>
      <c r="F60" s="737"/>
      <c r="G60" s="736">
        <f>E60-F60</f>
        <v>0</v>
      </c>
      <c r="H60" s="737"/>
      <c r="I60" s="736"/>
      <c r="J60" s="736">
        <f>G60-H60</f>
        <v>0</v>
      </c>
      <c r="K60" s="751">
        <f>IF(H60=0,L60,(1-(H60/G60))*L60)</f>
        <v>0</v>
      </c>
      <c r="L60" s="737"/>
      <c r="M60" s="758"/>
      <c r="N60" s="736">
        <f>IF(M60=0,0,(P60-R60-S60)*50%/M60)</f>
        <v>0</v>
      </c>
      <c r="O60" s="736">
        <f>IF(M60=0,0,(P60-S60)*50%/M60)</f>
        <v>0</v>
      </c>
      <c r="P60" s="737"/>
      <c r="Q60" s="737"/>
      <c r="R60" s="737"/>
      <c r="S60" s="737"/>
      <c r="T60" s="736">
        <f>J60-K60-N60+P60-Q60-R60-S60</f>
        <v>0</v>
      </c>
      <c r="U60" s="739">
        <f>(J60+T60)*50%</f>
        <v>0</v>
      </c>
      <c r="W60" s="696"/>
      <c r="X60" s="696"/>
      <c r="Y60" s="696"/>
      <c r="Z60" s="696"/>
    </row>
    <row r="61" spans="2:26" s="731" customFormat="1" ht="21.75" customHeight="1">
      <c r="B61" s="1046" t="s">
        <v>69</v>
      </c>
      <c r="C61" s="1047" t="s">
        <v>666</v>
      </c>
      <c r="D61" s="1048" t="s">
        <v>667</v>
      </c>
      <c r="E61" s="737"/>
      <c r="F61" s="737"/>
      <c r="G61" s="736">
        <f>E61-F61</f>
        <v>0</v>
      </c>
      <c r="H61" s="737"/>
      <c r="I61" s="736"/>
      <c r="J61" s="736">
        <f>G61-H61</f>
        <v>0</v>
      </c>
      <c r="K61" s="751">
        <f>IF(H61=0,L61,(1-(H61/G61))*L61)</f>
        <v>0</v>
      </c>
      <c r="L61" s="737"/>
      <c r="M61" s="758"/>
      <c r="N61" s="736">
        <f>IF(M61=0,0,(P61-R61-S61)*50%/M61)</f>
        <v>0</v>
      </c>
      <c r="O61" s="736">
        <f>IF(M61=0,0,(P61-S61)*50%/M61)</f>
        <v>0</v>
      </c>
      <c r="P61" s="737"/>
      <c r="Q61" s="737"/>
      <c r="R61" s="737"/>
      <c r="S61" s="737"/>
      <c r="T61" s="736">
        <f>J61-K61-N61+P61-Q61-R61-S61</f>
        <v>0</v>
      </c>
      <c r="U61" s="739">
        <f>(J61+T61)*50%</f>
        <v>0</v>
      </c>
      <c r="W61" s="696"/>
      <c r="X61" s="696"/>
      <c r="Y61" s="696"/>
      <c r="Z61" s="696"/>
    </row>
    <row r="62" spans="2:26" s="731" customFormat="1" ht="21.75" customHeight="1">
      <c r="B62" s="789" t="s">
        <v>70</v>
      </c>
      <c r="C62" s="757" t="s">
        <v>668</v>
      </c>
      <c r="D62" s="790" t="s">
        <v>25</v>
      </c>
      <c r="E62" s="737"/>
      <c r="F62" s="737"/>
      <c r="G62" s="736">
        <f>E62-F62</f>
        <v>0</v>
      </c>
      <c r="H62" s="737"/>
      <c r="I62" s="736"/>
      <c r="J62" s="736">
        <f>G62-H62</f>
        <v>0</v>
      </c>
      <c r="K62" s="751">
        <f>IF(H62=0,L62,(1-(H62/G62))*L62)</f>
        <v>0</v>
      </c>
      <c r="L62" s="737"/>
      <c r="M62" s="737"/>
      <c r="N62" s="736">
        <f>IF(M62=0,0,(P62-R62-S62)*50%/M62)</f>
        <v>0</v>
      </c>
      <c r="O62" s="736">
        <f>IF(M62=0,0,(P62-S62)*50%/M62)</f>
        <v>0</v>
      </c>
      <c r="P62" s="737"/>
      <c r="Q62" s="737"/>
      <c r="R62" s="737"/>
      <c r="S62" s="737"/>
      <c r="T62" s="736">
        <f>J62-K62-N62+P62-Q62-R62-S62</f>
        <v>0</v>
      </c>
      <c r="U62" s="739">
        <f>(J62+T62)*50%</f>
        <v>0</v>
      </c>
      <c r="W62" s="696"/>
      <c r="X62" s="696"/>
      <c r="Y62" s="696"/>
      <c r="Z62" s="696"/>
    </row>
    <row r="63" spans="2:26" s="731" customFormat="1" ht="27.75" customHeight="1">
      <c r="B63" s="767" t="s">
        <v>671</v>
      </c>
      <c r="C63" s="768" t="s">
        <v>669</v>
      </c>
      <c r="D63" s="769" t="s">
        <v>73</v>
      </c>
      <c r="E63" s="763"/>
      <c r="F63" s="763"/>
      <c r="G63" s="765">
        <f>E63-F63</f>
        <v>0</v>
      </c>
      <c r="H63" s="764"/>
      <c r="I63" s="764"/>
      <c r="J63" s="765">
        <f>G63-H63-I63</f>
        <v>0</v>
      </c>
      <c r="K63" s="765"/>
      <c r="L63" s="765"/>
      <c r="M63" s="770"/>
      <c r="N63" s="736"/>
      <c r="O63" s="736"/>
      <c r="P63" s="765"/>
      <c r="Q63" s="770"/>
      <c r="R63" s="765"/>
      <c r="S63" s="765"/>
      <c r="T63" s="736"/>
      <c r="U63" s="739">
        <f>(J63+T63)*50%</f>
        <v>0</v>
      </c>
      <c r="W63" s="696"/>
      <c r="X63" s="696"/>
      <c r="Y63" s="696"/>
      <c r="Z63" s="696"/>
    </row>
    <row r="64" spans="2:26" s="776" customFormat="1" ht="21.75" customHeight="1">
      <c r="B64" s="791" t="s">
        <v>20</v>
      </c>
      <c r="C64" s="792"/>
      <c r="D64" s="793" t="s">
        <v>670</v>
      </c>
      <c r="E64" s="794">
        <f aca="true" t="shared" si="10" ref="E64:L64">SUM(E59:E63)</f>
        <v>0</v>
      </c>
      <c r="F64" s="794">
        <f t="shared" si="10"/>
        <v>0</v>
      </c>
      <c r="G64" s="794">
        <f t="shared" si="10"/>
        <v>0</v>
      </c>
      <c r="H64" s="794">
        <f t="shared" si="10"/>
        <v>0</v>
      </c>
      <c r="I64" s="794">
        <f t="shared" si="10"/>
        <v>0</v>
      </c>
      <c r="J64" s="794">
        <f t="shared" si="10"/>
        <v>0</v>
      </c>
      <c r="K64" s="794">
        <f t="shared" si="10"/>
        <v>0</v>
      </c>
      <c r="L64" s="794">
        <f t="shared" si="10"/>
        <v>0</v>
      </c>
      <c r="M64" s="794"/>
      <c r="N64" s="794">
        <f>SUM(N59:N63)</f>
        <v>0</v>
      </c>
      <c r="O64" s="794">
        <f>SUM(O59:O63)</f>
        <v>0</v>
      </c>
      <c r="P64" s="794">
        <f aca="true" t="shared" si="11" ref="P64:U64">SUM(P59:P63)</f>
        <v>0</v>
      </c>
      <c r="Q64" s="794">
        <f t="shared" si="11"/>
        <v>0</v>
      </c>
      <c r="R64" s="794">
        <f t="shared" si="11"/>
        <v>0</v>
      </c>
      <c r="S64" s="794">
        <f t="shared" si="11"/>
        <v>0</v>
      </c>
      <c r="T64" s="794">
        <f t="shared" si="11"/>
        <v>0</v>
      </c>
      <c r="U64" s="795">
        <f t="shared" si="11"/>
        <v>0</v>
      </c>
      <c r="W64" s="696"/>
      <c r="X64" s="696"/>
      <c r="Y64" s="696"/>
      <c r="Z64" s="696"/>
    </row>
    <row r="65" spans="2:26" ht="9.75" customHeight="1">
      <c r="B65" s="796"/>
      <c r="C65" s="797"/>
      <c r="D65" s="798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2"/>
      <c r="W65" s="696"/>
      <c r="X65" s="696"/>
      <c r="Y65" s="696"/>
      <c r="Z65" s="696"/>
    </row>
    <row r="66" spans="2:26" ht="21.75" customHeight="1" thickBot="1">
      <c r="B66" s="799" t="s">
        <v>21</v>
      </c>
      <c r="C66" s="800"/>
      <c r="D66" s="801" t="s">
        <v>22</v>
      </c>
      <c r="E66" s="802">
        <f aca="true" t="shared" si="12" ref="E66:L66">E56+E64</f>
        <v>0</v>
      </c>
      <c r="F66" s="802">
        <f t="shared" si="12"/>
        <v>0</v>
      </c>
      <c r="G66" s="802">
        <f t="shared" si="12"/>
        <v>0</v>
      </c>
      <c r="H66" s="803">
        <f t="shared" si="12"/>
        <v>0</v>
      </c>
      <c r="I66" s="802">
        <f t="shared" si="12"/>
        <v>0</v>
      </c>
      <c r="J66" s="804">
        <f t="shared" si="12"/>
        <v>0</v>
      </c>
      <c r="K66" s="802">
        <f t="shared" si="12"/>
        <v>0</v>
      </c>
      <c r="L66" s="802">
        <f t="shared" si="12"/>
        <v>0</v>
      </c>
      <c r="M66" s="802"/>
      <c r="N66" s="802">
        <f>N56+N64</f>
        <v>0</v>
      </c>
      <c r="O66" s="802">
        <f>O56+O64</f>
        <v>0</v>
      </c>
      <c r="P66" s="802">
        <f aca="true" t="shared" si="13" ref="P66:U66">P56+P64</f>
        <v>0</v>
      </c>
      <c r="Q66" s="802">
        <f t="shared" si="13"/>
        <v>0</v>
      </c>
      <c r="R66" s="802">
        <f t="shared" si="13"/>
        <v>0</v>
      </c>
      <c r="S66" s="802">
        <f t="shared" si="13"/>
        <v>0</v>
      </c>
      <c r="T66" s="805">
        <f t="shared" si="13"/>
        <v>0</v>
      </c>
      <c r="U66" s="806">
        <f t="shared" si="13"/>
        <v>0</v>
      </c>
      <c r="W66" s="696"/>
      <c r="X66" s="696"/>
      <c r="Y66" s="696"/>
      <c r="Z66" s="696"/>
    </row>
    <row r="67" spans="2:21" s="663" customFormat="1" ht="21.75" customHeight="1" thickTop="1">
      <c r="B67" s="697" t="s">
        <v>675</v>
      </c>
      <c r="C67" s="1186" t="s">
        <v>674</v>
      </c>
      <c r="D67" s="1186"/>
      <c r="E67" s="807"/>
      <c r="F67" s="807"/>
      <c r="G67" s="807"/>
      <c r="H67" s="807"/>
      <c r="I67" s="807"/>
      <c r="J67" s="808"/>
      <c r="K67" s="809"/>
      <c r="L67" s="809"/>
      <c r="M67" s="807"/>
      <c r="N67" s="807"/>
      <c r="O67" s="807"/>
      <c r="P67" s="807"/>
      <c r="Q67" s="807"/>
      <c r="R67" s="807"/>
      <c r="S67" s="807"/>
      <c r="T67" s="810"/>
      <c r="U67" s="810"/>
    </row>
    <row r="68" spans="2:21" ht="21.75" customHeight="1">
      <c r="B68" s="494"/>
      <c r="C68" s="991" t="s">
        <v>672</v>
      </c>
      <c r="D68" s="992"/>
      <c r="E68" s="813"/>
      <c r="F68" s="813"/>
      <c r="G68" s="813"/>
      <c r="H68" s="813"/>
      <c r="I68" s="813"/>
      <c r="J68" s="814"/>
      <c r="K68" s="815"/>
      <c r="L68" s="815"/>
      <c r="M68" s="813"/>
      <c r="N68" s="813"/>
      <c r="O68" s="813"/>
      <c r="P68" s="813"/>
      <c r="Q68" s="813"/>
      <c r="R68" s="813"/>
      <c r="S68" s="813"/>
      <c r="T68" s="816"/>
      <c r="U68" s="816"/>
    </row>
    <row r="69" spans="3:29" s="817" customFormat="1" ht="21.75" customHeight="1">
      <c r="C69" s="991" t="s">
        <v>673</v>
      </c>
      <c r="D69" s="993"/>
      <c r="E69" s="815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819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</row>
    <row r="70" spans="2:29" s="817" customFormat="1" ht="10.5" customHeight="1" thickBot="1">
      <c r="B70" s="811"/>
      <c r="C70" s="820"/>
      <c r="D70" s="812"/>
      <c r="E70" s="818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</row>
    <row r="71" spans="2:29" ht="21.75" customHeight="1" thickBot="1" thickTop="1">
      <c r="B71" s="821"/>
      <c r="C71" s="1175" t="str">
        <f>("Трошкови амортизације у "&amp;'Poc. strana'!$C$19-1&amp;". години (у 000 дин.):")</f>
        <v>Трошкови амортизације у 2022. години (у 000 дин.):</v>
      </c>
      <c r="D71" s="1176"/>
      <c r="E71" s="822"/>
      <c r="F71" s="696"/>
      <c r="G71" s="696"/>
      <c r="H71" s="823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</row>
    <row r="72" spans="3:29" ht="9.75" customHeight="1" thickBot="1" thickTop="1">
      <c r="C72" s="696"/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819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</row>
    <row r="73" spans="3:29" ht="21.75" customHeight="1" thickBot="1" thickTop="1">
      <c r="C73" s="1175" t="str">
        <f>("Трошкови амортизације у "&amp;'Poc. strana'!$C$19-2&amp;". години (у 000 дин.):")</f>
        <v>Трошкови амортизације у 2021. години (у 000 дин.):</v>
      </c>
      <c r="D73" s="1176"/>
      <c r="E73" s="822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819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</row>
    <row r="74" ht="21.75" customHeight="1" thickTop="1"/>
    <row r="75" spans="2:19" ht="21.75" customHeight="1">
      <c r="B75"/>
      <c r="C75"/>
      <c r="D75"/>
      <c r="E75"/>
      <c r="S75" s="824"/>
    </row>
    <row r="76" spans="2:19" ht="21.75" customHeight="1">
      <c r="B76"/>
      <c r="C76"/>
      <c r="D76"/>
      <c r="E76"/>
      <c r="S76" s="824"/>
    </row>
    <row r="77" spans="2:19" ht="21.75" customHeight="1">
      <c r="B77"/>
      <c r="C77"/>
      <c r="D77"/>
      <c r="E77"/>
      <c r="S77" s="824"/>
    </row>
    <row r="78" spans="2:5" ht="21.75" customHeight="1">
      <c r="B78"/>
      <c r="C78"/>
      <c r="D78"/>
      <c r="E78"/>
    </row>
    <row r="79" spans="2:5" ht="21.75" customHeight="1">
      <c r="B79"/>
      <c r="C79"/>
      <c r="D79"/>
      <c r="E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</sheetData>
  <sheetProtection formatCells="0" insertRows="0" selectLockedCells="1"/>
  <mergeCells count="10">
    <mergeCell ref="C73:D73"/>
    <mergeCell ref="B9:U9"/>
    <mergeCell ref="B58:D58"/>
    <mergeCell ref="C71:D71"/>
    <mergeCell ref="B10:T10"/>
    <mergeCell ref="B14:D14"/>
    <mergeCell ref="B11:B12"/>
    <mergeCell ref="C11:C12"/>
    <mergeCell ref="D11:D12"/>
    <mergeCell ref="C67:D67"/>
  </mergeCells>
  <printOptions horizontalCentered="1"/>
  <pageMargins left="0.1968503937007874" right="0.1968503937007874" top="0.1968503937007874" bottom="0" header="0.1968503937007874" footer="0"/>
  <pageSetup fitToHeight="1" fitToWidth="1" horizontalDpi="600" verticalDpi="600" orientation="landscape" paperSize="9" scale="34" r:id="rId3"/>
  <headerFooter alignWithMargins="0">
    <oddFooter>&amp;R&amp;"Arial Narrow,Regular"Страна &amp;P од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665" customWidth="1"/>
    <col min="2" max="2" width="9.140625" style="665" customWidth="1"/>
    <col min="3" max="3" width="86.8515625" style="665" customWidth="1"/>
    <col min="4" max="4" width="13.7109375" style="665" customWidth="1"/>
    <col min="5" max="16384" width="9.140625" style="665" customWidth="1"/>
  </cols>
  <sheetData>
    <row r="1" spans="1:2" ht="15" customHeight="1">
      <c r="A1" s="663" t="s">
        <v>139</v>
      </c>
      <c r="B1" s="664"/>
    </row>
    <row r="2" spans="1:2" ht="15" customHeight="1">
      <c r="A2" s="666"/>
      <c r="B2" s="667"/>
    </row>
    <row r="3" spans="1:2" ht="15" customHeight="1">
      <c r="A3" s="666"/>
      <c r="B3" s="668" t="str">
        <f>+CONCATENATE('Poc. strana'!$A$15," ",'Poc. strana'!$C$15)</f>
        <v>Назив енергетског субјекта: </v>
      </c>
    </row>
    <row r="4" spans="1:2" ht="15" customHeight="1">
      <c r="A4" s="666"/>
      <c r="B4" s="669" t="str">
        <f>+CONCATENATE('Poc. strana'!$A$29," ",'Poc. strana'!$C$29)</f>
        <v>Датум обраде: </v>
      </c>
    </row>
    <row r="5" ht="15" customHeight="1">
      <c r="B5" s="670"/>
    </row>
    <row r="7" spans="2:4" ht="15" customHeight="1">
      <c r="B7" s="1177" t="s">
        <v>457</v>
      </c>
      <c r="C7" s="1177"/>
      <c r="D7" s="1177"/>
    </row>
    <row r="8" spans="5:20" ht="15" customHeight="1"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2:4" ht="15" customHeight="1" thickBot="1">
      <c r="B9" s="672"/>
      <c r="C9" s="673"/>
      <c r="D9" s="674" t="s">
        <v>373</v>
      </c>
    </row>
    <row r="10" spans="2:4" ht="15" customHeight="1" thickTop="1">
      <c r="B10" s="1187" t="s">
        <v>402</v>
      </c>
      <c r="C10" s="1189" t="s">
        <v>76</v>
      </c>
      <c r="D10" s="675" t="s">
        <v>403</v>
      </c>
    </row>
    <row r="11" spans="2:4" ht="15" customHeight="1">
      <c r="B11" s="1188"/>
      <c r="C11" s="1190"/>
      <c r="D11" s="676">
        <f>+'Poc. strana'!$C$19-1</f>
        <v>2022</v>
      </c>
    </row>
    <row r="12" spans="2:4" ht="15" customHeight="1">
      <c r="B12" s="677" t="s">
        <v>77</v>
      </c>
      <c r="C12" s="678" t="s">
        <v>404</v>
      </c>
      <c r="D12" s="679"/>
    </row>
    <row r="13" spans="2:5" ht="15" customHeight="1">
      <c r="B13" s="680" t="s">
        <v>80</v>
      </c>
      <c r="C13" s="681" t="s">
        <v>405</v>
      </c>
      <c r="D13" s="682"/>
      <c r="E13" s="683"/>
    </row>
    <row r="14" spans="2:5" ht="42" customHeight="1">
      <c r="B14" s="684" t="s">
        <v>88</v>
      </c>
      <c r="C14" s="685" t="s">
        <v>406</v>
      </c>
      <c r="D14" s="686"/>
      <c r="E14" s="683"/>
    </row>
    <row r="15" spans="2:5" ht="15" customHeight="1">
      <c r="B15" s="687" t="s">
        <v>233</v>
      </c>
      <c r="C15" s="688" t="s">
        <v>407</v>
      </c>
      <c r="D15" s="689">
        <f>D12-D13-D14</f>
        <v>0</v>
      </c>
      <c r="E15" s="683"/>
    </row>
    <row r="16" spans="2:5" ht="15" customHeight="1">
      <c r="B16" s="687" t="s">
        <v>280</v>
      </c>
      <c r="C16" s="690" t="s">
        <v>408</v>
      </c>
      <c r="D16" s="691"/>
      <c r="E16" s="683"/>
    </row>
    <row r="17" spans="2:5" ht="15" customHeight="1">
      <c r="B17" s="687" t="s">
        <v>281</v>
      </c>
      <c r="C17" s="681" t="s">
        <v>409</v>
      </c>
      <c r="D17" s="691"/>
      <c r="E17" s="683"/>
    </row>
    <row r="18" spans="2:5" ht="42" customHeight="1">
      <c r="B18" s="687" t="s">
        <v>282</v>
      </c>
      <c r="C18" s="685" t="s">
        <v>410</v>
      </c>
      <c r="D18" s="691"/>
      <c r="E18" s="683"/>
    </row>
    <row r="19" spans="2:5" ht="15" customHeight="1">
      <c r="B19" s="687" t="s">
        <v>283</v>
      </c>
      <c r="C19" s="688" t="s">
        <v>411</v>
      </c>
      <c r="D19" s="692">
        <f>D16-D17-D18</f>
        <v>0</v>
      </c>
      <c r="E19" s="683"/>
    </row>
    <row r="20" spans="2:5" ht="15" customHeight="1" thickBot="1">
      <c r="B20" s="693" t="s">
        <v>284</v>
      </c>
      <c r="C20" s="694" t="s">
        <v>412</v>
      </c>
      <c r="D20" s="695">
        <f>(D15+D19)/2</f>
        <v>0</v>
      </c>
      <c r="E20" s="683"/>
    </row>
    <row r="21" ht="15" customHeight="1" thickTop="1"/>
    <row r="23" spans="1:4" ht="15" customHeight="1">
      <c r="A23" s="696"/>
      <c r="B23" s="1177" t="s">
        <v>721</v>
      </c>
      <c r="C23" s="1177"/>
      <c r="D23" s="1177"/>
    </row>
    <row r="24" ht="15" customHeight="1">
      <c r="A24" s="696"/>
    </row>
    <row r="25" spans="1:4" ht="15" customHeight="1" thickBot="1">
      <c r="A25" s="696"/>
      <c r="B25" s="672"/>
      <c r="C25" s="673"/>
      <c r="D25" s="674" t="s">
        <v>373</v>
      </c>
    </row>
    <row r="26" spans="1:4" ht="15" customHeight="1" thickTop="1">
      <c r="A26" s="696"/>
      <c r="B26" s="1187" t="s">
        <v>402</v>
      </c>
      <c r="C26" s="1189" t="s">
        <v>76</v>
      </c>
      <c r="D26" s="675" t="s">
        <v>403</v>
      </c>
    </row>
    <row r="27" spans="1:4" ht="15" customHeight="1">
      <c r="A27" s="696"/>
      <c r="B27" s="1188"/>
      <c r="C27" s="1190"/>
      <c r="D27" s="676">
        <f>+'Poc. strana'!$C$19-2</f>
        <v>2021</v>
      </c>
    </row>
    <row r="28" spans="1:4" ht="15" customHeight="1">
      <c r="A28" s="696"/>
      <c r="B28" s="677" t="s">
        <v>77</v>
      </c>
      <c r="C28" s="678" t="s">
        <v>404</v>
      </c>
      <c r="D28" s="679"/>
    </row>
    <row r="29" spans="1:4" ht="15" customHeight="1">
      <c r="A29" s="696"/>
      <c r="B29" s="680" t="s">
        <v>80</v>
      </c>
      <c r="C29" s="681" t="s">
        <v>405</v>
      </c>
      <c r="D29" s="682"/>
    </row>
    <row r="30" spans="1:4" ht="38.25">
      <c r="A30" s="696"/>
      <c r="B30" s="684" t="s">
        <v>88</v>
      </c>
      <c r="C30" s="685" t="s">
        <v>406</v>
      </c>
      <c r="D30" s="686"/>
    </row>
    <row r="31" spans="1:4" ht="15" customHeight="1">
      <c r="A31" s="696"/>
      <c r="B31" s="687" t="s">
        <v>233</v>
      </c>
      <c r="C31" s="688" t="s">
        <v>407</v>
      </c>
      <c r="D31" s="689">
        <f>D28-D29-D30</f>
        <v>0</v>
      </c>
    </row>
    <row r="32" spans="1:4" ht="15" customHeight="1">
      <c r="A32" s="696"/>
      <c r="B32" s="687" t="s">
        <v>280</v>
      </c>
      <c r="C32" s="690" t="s">
        <v>408</v>
      </c>
      <c r="D32" s="691"/>
    </row>
    <row r="33" spans="1:4" ht="15" customHeight="1">
      <c r="A33" s="696"/>
      <c r="B33" s="687" t="s">
        <v>281</v>
      </c>
      <c r="C33" s="681" t="s">
        <v>409</v>
      </c>
      <c r="D33" s="691"/>
    </row>
    <row r="34" spans="1:4" ht="38.25">
      <c r="A34" s="696"/>
      <c r="B34" s="687" t="s">
        <v>282</v>
      </c>
      <c r="C34" s="685" t="s">
        <v>410</v>
      </c>
      <c r="D34" s="691"/>
    </row>
    <row r="35" spans="1:4" ht="15" customHeight="1">
      <c r="A35" s="696"/>
      <c r="B35" s="687" t="s">
        <v>283</v>
      </c>
      <c r="C35" s="688" t="s">
        <v>411</v>
      </c>
      <c r="D35" s="692">
        <f>D32-D33-D34</f>
        <v>0</v>
      </c>
    </row>
    <row r="36" spans="1:4" ht="15" customHeight="1" thickBot="1">
      <c r="A36" s="696"/>
      <c r="B36" s="693" t="s">
        <v>284</v>
      </c>
      <c r="C36" s="694" t="s">
        <v>412</v>
      </c>
      <c r="D36" s="695">
        <f>(D31+D35)/2</f>
        <v>0</v>
      </c>
    </row>
    <row r="37" spans="1:4" ht="15" customHeight="1" thickTop="1">
      <c r="A37" s="696"/>
      <c r="B37" s="696"/>
      <c r="C37" s="696"/>
      <c r="D37" s="696"/>
    </row>
    <row r="38" spans="1:4" ht="15" customHeight="1">
      <c r="A38" s="696"/>
      <c r="B38" s="696"/>
      <c r="C38" s="696"/>
      <c r="D38" s="696"/>
    </row>
    <row r="39" spans="1:4" ht="15" customHeight="1">
      <c r="A39" s="696"/>
      <c r="B39" s="696"/>
      <c r="C39" s="696"/>
      <c r="D39" s="696"/>
    </row>
    <row r="40" spans="1:4" ht="15" customHeight="1">
      <c r="A40" s="696"/>
      <c r="B40" s="696"/>
      <c r="C40" s="696"/>
      <c r="D40" s="696"/>
    </row>
    <row r="41" spans="1:4" ht="15" customHeight="1">
      <c r="A41" s="696"/>
      <c r="B41" s="696"/>
      <c r="C41" s="696"/>
      <c r="D41" s="696"/>
    </row>
    <row r="42" spans="1:4" ht="15" customHeight="1">
      <c r="A42" s="696"/>
      <c r="B42" s="696"/>
      <c r="C42" s="696"/>
      <c r="D42" s="696"/>
    </row>
    <row r="43" spans="1:4" ht="15" customHeight="1">
      <c r="A43" s="696"/>
      <c r="B43" s="696"/>
      <c r="C43" s="696"/>
      <c r="D43" s="696"/>
    </row>
    <row r="44" spans="1:4" ht="15" customHeight="1">
      <c r="A44" s="696"/>
      <c r="B44" s="696"/>
      <c r="C44" s="696"/>
      <c r="D44" s="696"/>
    </row>
    <row r="45" spans="1:4" ht="15" customHeight="1">
      <c r="A45" s="696"/>
      <c r="B45" s="696"/>
      <c r="C45" s="696"/>
      <c r="D45" s="696"/>
    </row>
    <row r="46" spans="1:4" ht="12.75">
      <c r="A46" s="696"/>
      <c r="B46" s="696"/>
      <c r="C46" s="696"/>
      <c r="D46" s="696"/>
    </row>
    <row r="47" spans="1:4" ht="15" customHeight="1">
      <c r="A47" s="696"/>
      <c r="B47" s="696"/>
      <c r="C47" s="696"/>
      <c r="D47" s="696"/>
    </row>
    <row r="48" spans="1:4" ht="15" customHeight="1">
      <c r="A48" s="696"/>
      <c r="B48" s="696"/>
      <c r="C48" s="696"/>
      <c r="D48" s="696"/>
    </row>
    <row r="49" spans="1:4" ht="15" customHeight="1">
      <c r="A49" s="696"/>
      <c r="B49" s="696"/>
      <c r="C49" s="696"/>
      <c r="D49" s="696"/>
    </row>
    <row r="50" spans="1:4" ht="12.75">
      <c r="A50" s="696"/>
      <c r="B50" s="696"/>
      <c r="C50" s="696"/>
      <c r="D50" s="696"/>
    </row>
    <row r="51" spans="1:4" ht="15" customHeight="1">
      <c r="A51" s="696"/>
      <c r="B51" s="696"/>
      <c r="C51" s="696"/>
      <c r="D51" s="696"/>
    </row>
    <row r="52" spans="1:4" ht="15" customHeight="1">
      <c r="A52" s="696"/>
      <c r="B52" s="696"/>
      <c r="C52" s="696"/>
      <c r="D52" s="696"/>
    </row>
    <row r="53" spans="1:4" ht="15" customHeight="1">
      <c r="A53" s="696"/>
      <c r="B53" s="696"/>
      <c r="C53" s="696"/>
      <c r="D53" s="696"/>
    </row>
  </sheetData>
  <sheetProtection/>
  <mergeCells count="6">
    <mergeCell ref="B7:D7"/>
    <mergeCell ref="B10:B11"/>
    <mergeCell ref="C10:C11"/>
    <mergeCell ref="B23:D23"/>
    <mergeCell ref="B26:B27"/>
    <mergeCell ref="C26:C27"/>
  </mergeCells>
  <printOptions horizontalCentered="1"/>
  <pageMargins left="0.2362204724409449" right="0.15748031496062992" top="1.141732283464567" bottom="0.5511811023622047" header="0.5118110236220472" footer="0.15748031496062992"/>
  <pageSetup horizontalDpi="600" verticalDpi="600" orientation="landscape" paperSize="9" scale="70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Tanic</dc:creator>
  <cp:keywords/>
  <dc:description/>
  <cp:lastModifiedBy>AERS</cp:lastModifiedBy>
  <cp:lastPrinted>2014-11-27T09:32:44Z</cp:lastPrinted>
  <dcterms:created xsi:type="dcterms:W3CDTF">2006-07-05T09:57:32Z</dcterms:created>
  <dcterms:modified xsi:type="dcterms:W3CDTF">2023-03-02T12:22:12Z</dcterms:modified>
  <cp:category/>
  <cp:version/>
  <cp:contentType/>
  <cp:contentStatus/>
</cp:coreProperties>
</file>